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2011-2017 Q&amp;A\2017\3Q17 Q&amp;As\"/>
    </mc:Choice>
  </mc:AlternateContent>
  <bookViews>
    <workbookView xWindow="0" yWindow="0" windowWidth="28800" windowHeight="12000"/>
  </bookViews>
  <sheets>
    <sheet name="QA203 P&amp;L GAAP" sheetId="5" r:id="rId1"/>
    <sheet name="QA203 P&amp;L Non-GAAP" sheetId="6" r:id="rId2"/>
    <sheet name="QA203 Rev and Installs" sheetId="8" r:id="rId3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c" localSheetId="0">#REF!</definedName>
    <definedName name="\c" localSheetId="1">#REF!</definedName>
    <definedName name="\c">#REF!</definedName>
    <definedName name="\d" localSheetId="0">#REF!</definedName>
    <definedName name="\d" localSheetId="1">#REF!</definedName>
    <definedName name="\d">#REF!</definedName>
    <definedName name="\e" localSheetId="0">#REF!</definedName>
    <definedName name="\e" localSheetId="1">#REF!</definedName>
    <definedName name="\e">#REF!</definedName>
    <definedName name="\f" localSheetId="0">#REF!</definedName>
    <definedName name="\f" localSheetId="1">#REF!</definedName>
    <definedName name="\f">#REF!</definedName>
    <definedName name="\o" localSheetId="0">#REF!</definedName>
    <definedName name="\o" localSheetId="1">#REF!</definedName>
    <definedName name="\o">#REF!</definedName>
    <definedName name="\p" localSheetId="0">#REF!</definedName>
    <definedName name="\p" localSheetId="1">#REF!</definedName>
    <definedName name="\p">#REF!</definedName>
    <definedName name="\s" localSheetId="0">#REF!</definedName>
    <definedName name="\s" localSheetId="1">#REF!</definedName>
    <definedName name="\s">#REF!</definedName>
    <definedName name="\t" localSheetId="0">#REF!</definedName>
    <definedName name="\t" localSheetId="1">#REF!</definedName>
    <definedName name="\t">#REF!</definedName>
    <definedName name="\v" localSheetId="0">#REF!</definedName>
    <definedName name="\v" localSheetId="1">#REF!</definedName>
    <definedName name="\v">#REF!</definedName>
    <definedName name="\w" localSheetId="0">#REF!</definedName>
    <definedName name="\w" localSheetId="1">#REF!</definedName>
    <definedName name="\w">#REF!</definedName>
    <definedName name="\x" localSheetId="0">#REF!</definedName>
    <definedName name="\x" localSheetId="1">#REF!</definedName>
    <definedName name="\x">#REF!</definedName>
    <definedName name="\y" localSheetId="0">#REF!</definedName>
    <definedName name="\y" localSheetId="1">#REF!</definedName>
    <definedName name="\y">#REF!</definedName>
    <definedName name="_1_0ju" localSheetId="0">'[1]Q&amp;A 1020'!#REF!</definedName>
    <definedName name="_100_0ma">'[1]Q&amp;A 1020'!#REF!</definedName>
    <definedName name="_101_0se" localSheetId="0">'[1]Q&amp;A 1020'!#REF!</definedName>
    <definedName name="_102_0se" localSheetId="0">'[1]Q&amp;A 1020'!#REF!</definedName>
    <definedName name="_103_0se" localSheetId="0">'[1]Q&amp;A 1020'!#REF!</definedName>
    <definedName name="_11_0ju" localSheetId="1">'[1]Q&amp;A 1020'!#REF!</definedName>
    <definedName name="_111_0se" localSheetId="1">'[1]Q&amp;A 1020'!#REF!</definedName>
    <definedName name="_112_0se" localSheetId="1">'[1]Q&amp;A 1020'!#REF!</definedName>
    <definedName name="_113_0se" localSheetId="1">'[1]Q&amp;A 1020'!#REF!</definedName>
    <definedName name="_114_0se" localSheetId="1">'[1]Q&amp;A 1020'!#REF!</definedName>
    <definedName name="_115_0se">'[1]Q&amp;A 1020'!#REF!</definedName>
    <definedName name="_116de" localSheetId="0">'[1]Q&amp;A 1020'!#REF!</definedName>
    <definedName name="_119de" localSheetId="1">'[1]Q&amp;A 1020'!#REF!</definedName>
    <definedName name="_12_0ju" localSheetId="1">'[1]Q&amp;A 1020'!#REF!</definedName>
    <definedName name="_120de">'[1]Q&amp;A 1020'!#REF!</definedName>
    <definedName name="_121ju" localSheetId="0">'[1]Q&amp;A 1020'!#REF!</definedName>
    <definedName name="_124ju" localSheetId="1">'[1]Q&amp;A 1020'!#REF!</definedName>
    <definedName name="_125ju">'[1]Q&amp;A 1020'!#REF!</definedName>
    <definedName name="_126ma" localSheetId="0">'[1]Q&amp;A 1020'!#REF!</definedName>
    <definedName name="_129ma" localSheetId="1">'[1]Q&amp;A 1020'!#REF!</definedName>
    <definedName name="_13_0ju" localSheetId="1">'[1]Q&amp;A 1020'!#REF!</definedName>
    <definedName name="_130ma">'[1]Q&amp;A 1020'!#REF!</definedName>
    <definedName name="_131ma" localSheetId="0">'[1]Q&amp;A 1020'!#REF!</definedName>
    <definedName name="_134ma" localSheetId="1">'[1]Q&amp;A 1020'!#REF!</definedName>
    <definedName name="_135ma">'[1]Q&amp;A 1020'!#REF!</definedName>
    <definedName name="_136se" localSheetId="0">'[1]Q&amp;A 1020'!#REF!</definedName>
    <definedName name="_139se" localSheetId="1">'[1]Q&amp;A 1020'!#REF!</definedName>
    <definedName name="_14_0ju" localSheetId="1">'[1]Q&amp;A 1020'!#REF!</definedName>
    <definedName name="_140se">'[1]Q&amp;A 1020'!#REF!</definedName>
    <definedName name="_15_0ju">'[1]Q&amp;A 1020'!#REF!</definedName>
    <definedName name="_16ju" localSheetId="0">'[1]Q&amp;A 1020'!#REF!</definedName>
    <definedName name="_19ju" localSheetId="1">'[1]Q&amp;A 1020'!#REF!</definedName>
    <definedName name="_2_0ju" localSheetId="0">'[1]Q&amp;A 1020'!#REF!</definedName>
    <definedName name="_20ju">'[1]Q&amp;A 1020'!#REF!</definedName>
    <definedName name="_21_0lin" localSheetId="0">'[1]Q&amp;A 1020'!#REF!</definedName>
    <definedName name="_22_0lin" localSheetId="0">'[1]Q&amp;A 1020'!#REF!</definedName>
    <definedName name="_23_0lin" localSheetId="0">'[1]Q&amp;A 1020'!#REF!</definedName>
    <definedName name="_3_0ju" localSheetId="0">'[1]Q&amp;A 1020'!#REF!</definedName>
    <definedName name="_31_0lin" localSheetId="1">'[1]Q&amp;A 1020'!#REF!</definedName>
    <definedName name="_32_0lin" localSheetId="1">'[1]Q&amp;A 1020'!#REF!</definedName>
    <definedName name="_33_0lin" localSheetId="1">'[1]Q&amp;A 1020'!#REF!</definedName>
    <definedName name="_34_0lin" localSheetId="1">'[1]Q&amp;A 1020'!#REF!</definedName>
    <definedName name="_35_0lin">'[1]Q&amp;A 1020'!#REF!</definedName>
    <definedName name="_36lin" localSheetId="0">'[1]Q&amp;A 1020'!#REF!</definedName>
    <definedName name="_39lin" localSheetId="1">'[1]Q&amp;A 1020'!#REF!</definedName>
    <definedName name="_40lin">'[1]Q&amp;A 1020'!#REF!</definedName>
    <definedName name="_41_0de" localSheetId="0">'[1]Q&amp;A 1020'!#REF!</definedName>
    <definedName name="_42_0de" localSheetId="0">'[1]Q&amp;A 1020'!#REF!</definedName>
    <definedName name="_43_0de" localSheetId="0">'[1]Q&amp;A 1020'!#REF!</definedName>
    <definedName name="_51_0de" localSheetId="1">'[1]Q&amp;A 1020'!#REF!</definedName>
    <definedName name="_52_0de" localSheetId="1">'[1]Q&amp;A 1020'!#REF!</definedName>
    <definedName name="_53_0de" localSheetId="1">'[1]Q&amp;A 1020'!#REF!</definedName>
    <definedName name="_54_0de" localSheetId="1">'[1]Q&amp;A 1020'!#REF!</definedName>
    <definedName name="_55_0de">'[1]Q&amp;A 1020'!#REF!</definedName>
    <definedName name="_56_0ju" localSheetId="0">'[1]Q&amp;A 1020'!#REF!</definedName>
    <definedName name="_57_0ju" localSheetId="0">'[1]Q&amp;A 1020'!#REF!</definedName>
    <definedName name="_58_0ju" localSheetId="0">'[1]Q&amp;A 1020'!#REF!</definedName>
    <definedName name="_66_0ju" localSheetId="1">'[1]Q&amp;A 1020'!#REF!</definedName>
    <definedName name="_67_0ju" localSheetId="1">'[1]Q&amp;A 1020'!#REF!</definedName>
    <definedName name="_68_0ju" localSheetId="1">'[1]Q&amp;A 1020'!#REF!</definedName>
    <definedName name="_69_0ju" localSheetId="1">'[1]Q&amp;A 1020'!#REF!</definedName>
    <definedName name="_70_0ju">'[1]Q&amp;A 1020'!#REF!</definedName>
    <definedName name="_71_0ma" localSheetId="0">'[1]Q&amp;A 1020'!#REF!</definedName>
    <definedName name="_72_0ma" localSheetId="0">'[1]Q&amp;A 1020'!#REF!</definedName>
    <definedName name="_73_0ma" localSheetId="0">'[1]Q&amp;A 1020'!#REF!</definedName>
    <definedName name="_81_0ma" localSheetId="1">'[1]Q&amp;A 1020'!#REF!</definedName>
    <definedName name="_82_0ma" localSheetId="1">'[1]Q&amp;A 1020'!#REF!</definedName>
    <definedName name="_83_0ma" localSheetId="1">'[1]Q&amp;A 1020'!#REF!</definedName>
    <definedName name="_84_0ma" localSheetId="1">'[1]Q&amp;A 1020'!#REF!</definedName>
    <definedName name="_85_0ma">'[1]Q&amp;A 1020'!#REF!</definedName>
    <definedName name="_86_0ma" localSheetId="0">'[1]Q&amp;A 1020'!#REF!</definedName>
    <definedName name="_87_0ma" localSheetId="0">'[1]Q&amp;A 1020'!#REF!</definedName>
    <definedName name="_88_0ma" localSheetId="0">'[1]Q&amp;A 1020'!#REF!</definedName>
    <definedName name="_96_0ma" localSheetId="1">'[1]Q&amp;A 1020'!#REF!</definedName>
    <definedName name="_97_0ma" localSheetId="1">'[1]Q&amp;A 1020'!#REF!</definedName>
    <definedName name="_98_0ma" localSheetId="1">'[1]Q&amp;A 1020'!#REF!</definedName>
    <definedName name="_99_0ma" localSheetId="1">'[1]Q&amp;A 1020'!#REF!</definedName>
    <definedName name="_dec92" localSheetId="0">'[2]Q&amp;A 1020'!#REF!</definedName>
    <definedName name="_dec92" localSheetId="1">'[2]Q&amp;A 1020'!#REF!</definedName>
    <definedName name="_dec92">'[2]Q&amp;A 1020'!#REF!</definedName>
    <definedName name="_dec93" localSheetId="0">'[2]Q&amp;A 1020'!#REF!</definedName>
    <definedName name="_dec93" localSheetId="1">'[2]Q&amp;A 1020'!#REF!</definedName>
    <definedName name="_dec93">'[2]Q&amp;A 1020'!#REF!</definedName>
    <definedName name="_jun92" localSheetId="0">'[2]Q&amp;A 1020'!#REF!</definedName>
    <definedName name="_jun92" localSheetId="1">'[2]Q&amp;A 1020'!#REF!</definedName>
    <definedName name="_jun92">'[2]Q&amp;A 1020'!#REF!</definedName>
    <definedName name="_jun93" localSheetId="0">'[2]Q&amp;A 1020'!#REF!</definedName>
    <definedName name="_jun93" localSheetId="1">'[2]Q&amp;A 1020'!#REF!</definedName>
    <definedName name="_jun93">'[2]Q&amp;A 1020'!#REF!</definedName>
    <definedName name="_mar92" localSheetId="0">'[2]Q&amp;A 1020'!#REF!</definedName>
    <definedName name="_mar92" localSheetId="1">'[2]Q&amp;A 1020'!#REF!</definedName>
    <definedName name="_mar92">'[2]Q&amp;A 1020'!#REF!</definedName>
    <definedName name="_mar93" localSheetId="0">'[2]Q&amp;A 1020'!#REF!</definedName>
    <definedName name="_mar93" localSheetId="1">'[2]Q&amp;A 1020'!#REF!</definedName>
    <definedName name="_mar93">'[2]Q&amp;A 1020'!#REF!</definedName>
    <definedName name="_QA1000" localSheetId="0">[3]QA1311!#REF!</definedName>
    <definedName name="_QA1000" localSheetId="1">[3]QA1311!#REF!</definedName>
    <definedName name="_QA1000">[3]QA1311!#REF!</definedName>
    <definedName name="_QA1001" localSheetId="0">[3]QA1311!#REF!</definedName>
    <definedName name="_QA1001" localSheetId="1">[3]QA1311!#REF!</definedName>
    <definedName name="_QA1001">[3]QA1311!#REF!</definedName>
    <definedName name="_QA3200" localSheetId="0">[3]QA1311!#REF!</definedName>
    <definedName name="_QA3200" localSheetId="1">[3]QA1311!#REF!</definedName>
    <definedName name="_QA3200">[3]QA1311!#REF!</definedName>
    <definedName name="_QA3201" localSheetId="0">[3]QA1311!#REF!</definedName>
    <definedName name="_QA3201" localSheetId="1">[3]QA1311!#REF!</definedName>
    <definedName name="_QA3201">[3]QA1311!#REF!</definedName>
    <definedName name="_QA3215" localSheetId="0">[3]QA1311!#REF!</definedName>
    <definedName name="_QA3215" localSheetId="1">[3]QA1311!#REF!</definedName>
    <definedName name="_QA3215">[3]QA1311!#REF!</definedName>
    <definedName name="_QA3216" localSheetId="0">[3]QA1311!#REF!</definedName>
    <definedName name="_QA3216" localSheetId="1">[3]QA1311!#REF!</definedName>
    <definedName name="_QA3216">[3]QA1311!#REF!</definedName>
    <definedName name="_QA3220" localSheetId="0">[3]QA1311!#REF!</definedName>
    <definedName name="_QA3220" localSheetId="1">[3]QA1311!#REF!</definedName>
    <definedName name="_QA3220">[3]QA1311!#REF!</definedName>
    <definedName name="_QA3240" localSheetId="0">[3]QA1311!#REF!</definedName>
    <definedName name="_QA3240" localSheetId="1">[3]QA1311!#REF!</definedName>
    <definedName name="_QA3240">[3]QA1311!#REF!</definedName>
    <definedName name="_QA3310" localSheetId="0">[3]QA1311!#REF!</definedName>
    <definedName name="_QA3310" localSheetId="1">[3]QA1311!#REF!</definedName>
    <definedName name="_QA3310">[3]QA1311!#REF!</definedName>
    <definedName name="_QA3311" localSheetId="0">#REF!</definedName>
    <definedName name="_QA3311" localSheetId="1">#REF!</definedName>
    <definedName name="_QA3311">#REF!</definedName>
    <definedName name="_QA3312" localSheetId="0">[3]QA1311!#REF!</definedName>
    <definedName name="_QA3312" localSheetId="1">[3]QA1311!#REF!</definedName>
    <definedName name="_QA3312">[3]QA1311!#REF!</definedName>
    <definedName name="_QA3313" localSheetId="0">[3]QA1311!#REF!</definedName>
    <definedName name="_QA3313" localSheetId="1">[3]QA1311!#REF!</definedName>
    <definedName name="_QA3313">[3]QA1311!#REF!</definedName>
    <definedName name="_QA3314" localSheetId="0">[3]QA1311!#REF!</definedName>
    <definedName name="_QA3314" localSheetId="1">[3]QA1311!#REF!</definedName>
    <definedName name="_QA3314">[3]QA1311!#REF!</definedName>
    <definedName name="_QA3315" localSheetId="0">[3]QA1311!#REF!</definedName>
    <definedName name="_QA3315" localSheetId="1">[3]QA1311!#REF!</definedName>
    <definedName name="_QA3315">[3]QA1311!#REF!</definedName>
    <definedName name="_QA3500" localSheetId="0">[3]QA1311!#REF!</definedName>
    <definedName name="_QA3500" localSheetId="1">[3]QA1311!#REF!</definedName>
    <definedName name="_QA3500">[3]QA1311!#REF!</definedName>
    <definedName name="_QA3501" localSheetId="0">[3]QA1311!#REF!</definedName>
    <definedName name="_QA3501" localSheetId="1">[3]QA1311!#REF!</definedName>
    <definedName name="_QA3501">[3]QA1311!#REF!</definedName>
    <definedName name="_QA3520" localSheetId="0">[3]QA1311!#REF!</definedName>
    <definedName name="_QA3520" localSheetId="1">[3]QA1311!#REF!</definedName>
    <definedName name="_QA3520">[3]QA1311!#REF!</definedName>
    <definedName name="_QA3521" localSheetId="0">[3]QA1311!#REF!</definedName>
    <definedName name="_QA3521" localSheetId="1">[3]QA1311!#REF!</definedName>
    <definedName name="_QA3521">[3]QA1311!#REF!</definedName>
    <definedName name="_QA3580" localSheetId="0">[3]QA1311!#REF!</definedName>
    <definedName name="_QA3580" localSheetId="1">[3]QA1311!#REF!</definedName>
    <definedName name="_QA3580">[3]QA1311!#REF!</definedName>
    <definedName name="_QA8101" localSheetId="0">[3]QA1311!#REF!</definedName>
    <definedName name="_QA8101" localSheetId="1">[3]QA1311!#REF!</definedName>
    <definedName name="_QA8101">[3]QA1311!#REF!</definedName>
    <definedName name="_sep92" localSheetId="0">'[2]Q&amp;A 1020'!#REF!</definedName>
    <definedName name="_sep92" localSheetId="1">'[2]Q&amp;A 1020'!#REF!</definedName>
    <definedName name="_sep92">'[2]Q&amp;A 1020'!#REF!</definedName>
    <definedName name="_sep93" localSheetId="0">'[2]Q&amp;A 1020'!#REF!</definedName>
    <definedName name="_sep93" localSheetId="1">'[2]Q&amp;A 1020'!#REF!</definedName>
    <definedName name="_sep93">'[2]Q&amp;A 1020'!#REF!</definedName>
    <definedName name="aaa" localSheetId="0" hidden="1">{"DetailedCurrencyResults",#N/A,FALSE,"REV- currencyQ394";"RecurringRevenueCurr",#N/A,FALSE,"REV- currencyQ394"}</definedName>
    <definedName name="aaa" localSheetId="1" hidden="1">{"DetailedCurrencyResults",#N/A,FALSE,"REV- currencyQ394";"RecurringRevenueCurr",#N/A,FALSE,"REV- currencyQ394"}</definedName>
    <definedName name="aaa" hidden="1">{"DetailedCurrencyResults",#N/A,FALSE,"REV- currencyQ394";"RecurringRevenueCurr",#N/A,FALSE,"REV- currencyQ394"}</definedName>
    <definedName name="ANTI">#REF!</definedName>
    <definedName name="bbb" localSheetId="0" hidden="1">{"DocProcResultsSummary",#N/A,FALSE,"Q&amp;A 1020 &amp; 1030";"Quarterly Results",#N/A,FALSE,"Q&amp;A 1020 &amp; 1030"}</definedName>
    <definedName name="bbb" localSheetId="1" hidden="1">{"DocProcResultsSummary",#N/A,FALSE,"Q&amp;A 1020 &amp; 1030";"Quarterly Results",#N/A,FALSE,"Q&amp;A 1020 &amp; 1030"}</definedName>
    <definedName name="bbb" hidden="1">{"DocProcResultsSummary",#N/A,FALSE,"Q&amp;A 1020 &amp; 1030";"Quarterly Results",#N/A,FALSE,"Q&amp;A 1020 &amp; 1030"}</definedName>
    <definedName name="CHK">#REF!</definedName>
    <definedName name="ddd" localSheetId="0" hidden="1">{"DetailedCurrencyResults",#N/A,FALSE,"REV- currencyQ394";"RecurringRevenueCurr",#N/A,FALSE,"REV- currencyQ394"}</definedName>
    <definedName name="ddd" localSheetId="1" hidden="1">{"DetailedCurrencyResults",#N/A,FALSE,"REV- currencyQ394";"RecurringRevenueCurr",#N/A,FALSE,"REV- currencyQ394"}</definedName>
    <definedName name="ddd" hidden="1">{"DetailedCurrencyResults",#N/A,FALSE,"REV- currencyQ394";"RecurringRevenueCurr",#N/A,FALSE,"REV- currencyQ394"}</definedName>
    <definedName name="EPS">#REF!</definedName>
    <definedName name="ff" hidden="1">{"sub11",#N/A,FALSE,"Sub11";"sub5",#N/A,FALSE,"Sub5"}</definedName>
    <definedName name="fff" localSheetId="0" hidden="1">{"meta",#N/A,FALSE,"Meta";"qa1030",#N/A,FALSE,"1030"}</definedName>
    <definedName name="fff" localSheetId="1" hidden="1">{"meta",#N/A,FALSE,"Meta";"qa1030",#N/A,FALSE,"1030"}</definedName>
    <definedName name="fff" hidden="1">{"meta",#N/A,FALSE,"Meta";"qa1030",#N/A,FALSE,"1030"}</definedName>
    <definedName name="gggg" hidden="1">{"sub11",#N/A,FALSE,"Sub11";"sub5",#N/A,FALSE,"Sub5"}</definedName>
    <definedName name="hh" hidden="1">{"sub11",#N/A,FALSE,"Sub11";"sub5",#N/A,FALSE,"Sub5"}</definedName>
    <definedName name="INP">#REF!</definedName>
    <definedName name="kkk" localSheetId="0" hidden="1">{"DocProcResultsSummary",#N/A,FALSE,"Q&amp;A 1020 &amp; 1030";"Quarterly Results",#N/A,FALSE,"Q&amp;A 1020 &amp; 1030"}</definedName>
    <definedName name="kkk" localSheetId="1" hidden="1">{"DocProcResultsSummary",#N/A,FALSE,"Q&amp;A 1020 &amp; 1030";"Quarterly Results",#N/A,FALSE,"Q&amp;A 1020 &amp; 1030"}</definedName>
    <definedName name="kkk" hidden="1">{"DocProcResultsSummary",#N/A,FALSE,"Q&amp;A 1020 &amp; 1030";"Quarterly Results",#N/A,FALSE,"Q&amp;A 1020 &amp; 1030"}</definedName>
    <definedName name="line100" localSheetId="0">'[2]Q&amp;A 1020'!#REF!</definedName>
    <definedName name="line100" localSheetId="1">'[2]Q&amp;A 1020'!#REF!</definedName>
    <definedName name="line100">'[2]Q&amp;A 1020'!#REF!</definedName>
    <definedName name="line165" localSheetId="0">'[2]Q&amp;A 1020'!#REF!</definedName>
    <definedName name="line165" localSheetId="1">'[2]Q&amp;A 1020'!#REF!</definedName>
    <definedName name="line165">'[2]Q&amp;A 1020'!#REF!</definedName>
    <definedName name="line20" localSheetId="0">'[2]Q&amp;A 1020'!#REF!</definedName>
    <definedName name="line20" localSheetId="1">'[2]Q&amp;A 1020'!#REF!</definedName>
    <definedName name="line20">'[2]Q&amp;A 1020'!#REF!</definedName>
    <definedName name="line215" localSheetId="0">'[2]Q&amp;A 1020'!#REF!</definedName>
    <definedName name="line215" localSheetId="1">'[2]Q&amp;A 1020'!#REF!</definedName>
    <definedName name="line215">'[2]Q&amp;A 1020'!#REF!</definedName>
    <definedName name="line233" localSheetId="0">'[2]Q&amp;A 1020'!#REF!</definedName>
    <definedName name="line233" localSheetId="1">'[2]Q&amp;A 1020'!#REF!</definedName>
    <definedName name="line233">'[2]Q&amp;A 1020'!#REF!</definedName>
    <definedName name="line246" localSheetId="0">'[2]Q&amp;A 1020'!#REF!</definedName>
    <definedName name="line246" localSheetId="1">'[2]Q&amp;A 1020'!#REF!</definedName>
    <definedName name="line246">'[2]Q&amp;A 1020'!#REF!</definedName>
    <definedName name="line265" localSheetId="0">'[2]Q&amp;A 1020'!#REF!</definedName>
    <definedName name="line265" localSheetId="1">'[2]Q&amp;A 1020'!#REF!</definedName>
    <definedName name="line265">'[2]Q&amp;A 1020'!#REF!</definedName>
    <definedName name="line270" localSheetId="0">'[2]Q&amp;A 1020'!#REF!</definedName>
    <definedName name="line270" localSheetId="1">'[2]Q&amp;A 1020'!#REF!</definedName>
    <definedName name="line270">'[2]Q&amp;A 1020'!#REF!</definedName>
    <definedName name="line280" localSheetId="0">'[2]Q&amp;A 1020'!#REF!</definedName>
    <definedName name="line280" localSheetId="1">'[2]Q&amp;A 1020'!#REF!</definedName>
    <definedName name="line280">'[2]Q&amp;A 1020'!#REF!</definedName>
    <definedName name="line318" localSheetId="0">'[2]Q&amp;A 1020'!#REF!</definedName>
    <definedName name="line318" localSheetId="1">'[2]Q&amp;A 1020'!#REF!</definedName>
    <definedName name="line318">'[2]Q&amp;A 1020'!#REF!</definedName>
    <definedName name="line35" localSheetId="0">'[2]Q&amp;A 1020'!#REF!</definedName>
    <definedName name="line35" localSheetId="1">'[2]Q&amp;A 1020'!#REF!</definedName>
    <definedName name="line35">'[2]Q&amp;A 1020'!#REF!</definedName>
    <definedName name="line395" localSheetId="0">'[2]Q&amp;A 1020'!#REF!</definedName>
    <definedName name="line395" localSheetId="1">'[2]Q&amp;A 1020'!#REF!</definedName>
    <definedName name="line395">'[2]Q&amp;A 1020'!#REF!</definedName>
    <definedName name="line401" localSheetId="0">'[2]Q&amp;A 1020'!#REF!</definedName>
    <definedName name="line401" localSheetId="1">'[2]Q&amp;A 1020'!#REF!</definedName>
    <definedName name="line401">'[2]Q&amp;A 1020'!#REF!</definedName>
    <definedName name="line405" localSheetId="0">'[2]Q&amp;A 1020'!#REF!</definedName>
    <definedName name="line405" localSheetId="1">'[2]Q&amp;A 1020'!#REF!</definedName>
    <definedName name="line405">'[2]Q&amp;A 1020'!#REF!</definedName>
    <definedName name="line450" localSheetId="0">'[2]Q&amp;A 1020'!#REF!</definedName>
    <definedName name="line450" localSheetId="1">'[2]Q&amp;A 1020'!#REF!</definedName>
    <definedName name="line450">'[2]Q&amp;A 1020'!#REF!</definedName>
    <definedName name="line55" localSheetId="0">'[2]Q&amp;A 1020'!#REF!</definedName>
    <definedName name="line55" localSheetId="1">'[2]Q&amp;A 1020'!#REF!</definedName>
    <definedName name="line55">'[2]Q&amp;A 1020'!#REF!</definedName>
    <definedName name="line678" localSheetId="0">'[2]Q&amp;A 1020'!#REF!</definedName>
    <definedName name="line678" localSheetId="1">'[2]Q&amp;A 1020'!#REF!</definedName>
    <definedName name="line678">'[2]Q&amp;A 1020'!#REF!</definedName>
    <definedName name="line810" localSheetId="0">'[2]Q&amp;A 1020'!#REF!</definedName>
    <definedName name="line810" localSheetId="1">'[2]Q&amp;A 1020'!#REF!</definedName>
    <definedName name="line810">'[2]Q&amp;A 1020'!#REF!</definedName>
    <definedName name="line820" localSheetId="0">'[2]Q&amp;A 1020'!#REF!</definedName>
    <definedName name="line820" localSheetId="1">'[2]Q&amp;A 1020'!#REF!</definedName>
    <definedName name="line820">'[2]Q&amp;A 1020'!#REF!</definedName>
    <definedName name="line825" localSheetId="0">'[2]Q&amp;A 1020'!#REF!</definedName>
    <definedName name="line825" localSheetId="1">'[2]Q&amp;A 1020'!#REF!</definedName>
    <definedName name="line825">'[2]Q&amp;A 1020'!#REF!</definedName>
    <definedName name="line840" localSheetId="0">'[2]Q&amp;A 1020'!#REF!</definedName>
    <definedName name="line840" localSheetId="1">'[2]Q&amp;A 1020'!#REF!</definedName>
    <definedName name="line840">'[2]Q&amp;A 1020'!#REF!</definedName>
    <definedName name="line95" localSheetId="0">'[2]Q&amp;A 1020'!#REF!</definedName>
    <definedName name="line95" localSheetId="1">'[2]Q&amp;A 1020'!#REF!</definedName>
    <definedName name="line95">'[2]Q&amp;A 1020'!#REF!</definedName>
    <definedName name="Lines">'[4]LINE NAMES'!$A$2:$B$171</definedName>
    <definedName name="_xlnm.Print_Area" localSheetId="0">'QA203 P&amp;L GAAP'!$A$1:$Y$87</definedName>
    <definedName name="_xlnm.Print_Area" localSheetId="1">'QA203 P&amp;L Non-GAAP'!$A$1:$Y$75</definedName>
    <definedName name="_xlnm.Print_Area" localSheetId="2">'QA203 Rev and Installs'!$A$1:$S$38</definedName>
    <definedName name="Print_Area_MI">#REF!</definedName>
    <definedName name="_xlnm.Print_Titles" localSheetId="0">'QA203 P&amp;L GAAP'!$1:$5</definedName>
    <definedName name="_xlnm.Print_Titles" localSheetId="1">'QA203 P&amp;L Non-GAAP'!$1:$5</definedName>
    <definedName name="Product" localSheetId="0">[1]BWDATA!#REF!</definedName>
    <definedName name="Product" localSheetId="1">[1]BWDATA!#REF!</definedName>
    <definedName name="Product">[1]BWDATA!#REF!</definedName>
    <definedName name="Q3BS" hidden="1">{"sub11",#N/A,FALSE,"Sub11";"sub5",#N/A,FALSE,"Sub5"}</definedName>
    <definedName name="qqq" hidden="1">{"sub11",#N/A,FALSE,"Sub11";"sub5",#N/A,FALSE,"Sub5"}</definedName>
    <definedName name="REP" localSheetId="0">#REF!</definedName>
    <definedName name="REP" localSheetId="1">#REF!</definedName>
    <definedName name="REP">#REF!</definedName>
    <definedName name="rrr" localSheetId="0" hidden="1">{"DetailedCurrencyResults",#N/A,FALSE,"REV- currencyQ394";"RecurringRevenueCurr",#N/A,FALSE,"REV- currencyQ394"}</definedName>
    <definedName name="rrr" localSheetId="1" hidden="1">{"DetailedCurrencyResults",#N/A,FALSE,"REV- currencyQ394";"RecurringRevenueCurr",#N/A,FALSE,"REV- currencyQ394"}</definedName>
    <definedName name="rrr" hidden="1">{"DetailedCurrencyResults",#N/A,FALSE,"REV- currencyQ394";"RecurringRevenueCurr",#N/A,FALSE,"REV- currencyQ394"}</definedName>
    <definedName name="sam" localSheetId="0" hidden="1">{"DocProcResultsSummary",#N/A,FALSE,"Q&amp;A 1020 &amp; 1030";"Quarterly Results",#N/A,FALSE,"Q&amp;A 1020 &amp; 1030"}</definedName>
    <definedName name="sam" localSheetId="1" hidden="1">{"DocProcResultsSummary",#N/A,FALSE,"Q&amp;A 1020 &amp; 1030";"Quarterly Results",#N/A,FALSE,"Q&amp;A 1020 &amp; 1030"}</definedName>
    <definedName name="sam" hidden="1">{"DocProcResultsSummary",#N/A,FALSE,"Q&amp;A 1020 &amp; 1030";"Quarterly Results",#N/A,FALSE,"Q&amp;A 1020 &amp; 1030"}</definedName>
    <definedName name="SMRY">#REF!</definedName>
    <definedName name="sss" localSheetId="0" hidden="1">{"DetailedCurrencyResults",#N/A,FALSE,"REV- currencyQ394";"RecurringRevenueCurr",#N/A,FALSE,"REV- currencyQ394"}</definedName>
    <definedName name="sss" localSheetId="1" hidden="1">{"DetailedCurrencyResults",#N/A,FALSE,"REV- currencyQ394";"RecurringRevenueCurr",#N/A,FALSE,"REV- currencyQ394"}</definedName>
    <definedName name="sss" hidden="1">{"DetailedCurrencyResults",#N/A,FALSE,"REV- currencyQ394";"RecurringRevenueCurr",#N/A,FALSE,"REV- currencyQ394"}</definedName>
    <definedName name="TANTI" localSheetId="0">#REF!</definedName>
    <definedName name="TANTI" localSheetId="1">#REF!</definedName>
    <definedName name="TANTI">#REF!</definedName>
    <definedName name="TEP">#REF!</definedName>
    <definedName name="TEPS" localSheetId="0">#REF!</definedName>
    <definedName name="TEPS" localSheetId="1">#REF!</definedName>
    <definedName name="TEPS">#REF!</definedName>
    <definedName name="testt" hidden="1">{"sub11",#N/A,FALSE,"Sub11";"sub5",#N/A,FALSE,"Sub5"}</definedName>
    <definedName name="unit" localSheetId="0">'[2]Q&amp;A 1020'!#REF!</definedName>
    <definedName name="unit" localSheetId="1">'[2]Q&amp;A 1020'!#REF!</definedName>
    <definedName name="unit">'[2]Q&amp;A 1020'!#REF!</definedName>
    <definedName name="wrn.class1." localSheetId="0" hidden="1">{"meta",#N/A,FALSE,"Meta";"qa1030",#N/A,FALSE,"1030"}</definedName>
    <definedName name="wrn.class1." localSheetId="1" hidden="1">{"meta",#N/A,FALSE,"Meta";"qa1030",#N/A,FALSE,"1030"}</definedName>
    <definedName name="wrn.class1." hidden="1">{"meta",#N/A,FALSE,"Meta";"qa1030",#N/A,FALSE,"1030"}</definedName>
    <definedName name="wrn.Doc._.Proc._.Results." localSheetId="0" hidden="1">{"DocProcResultsSummary",#N/A,FALSE,"Q&amp;A 1020 &amp; 1030";"Quarterly Results",#N/A,FALSE,"Q&amp;A 1020 &amp; 1030"}</definedName>
    <definedName name="wrn.Doc._.Proc._.Results." localSheetId="1" hidden="1">{"DocProcResultsSummary",#N/A,FALSE,"Q&amp;A 1020 &amp; 1030";"Quarterly Results",#N/A,FALSE,"Q&amp;A 1020 &amp; 1030"}</definedName>
    <definedName name="wrn.Doc._.Proc._.Results." hidden="1">{"DocProcResultsSummary",#N/A,FALSE,"Q&amp;A 1020 &amp; 1030";"Quarterly Results",#N/A,FALSE,"Q&amp;A 1020 &amp; 1030"}</definedName>
    <definedName name="wrn.DocProcResults." localSheetId="0" hidden="1">{"DetailedCurrencyResults",#N/A,FALSE,"REV- currencyQ394";"RecurringRevenueCurr",#N/A,FALSE,"REV- currencyQ394"}</definedName>
    <definedName name="wrn.DocProcResults." localSheetId="1" hidden="1">{"DetailedCurrencyResults",#N/A,FALSE,"REV- currencyQ394";"RecurringRevenueCurr",#N/A,FALSE,"REV- currencyQ394"}</definedName>
    <definedName name="wrn.DocProcResults." hidden="1">{"DetailedCurrencyResults",#N/A,FALSE,"REV- currencyQ394";"RecurringRevenueCurr",#N/A,FALSE,"REV- currencyQ394"}</definedName>
    <definedName name="wrn.subs." hidden="1">{"sub11",#N/A,FALSE,"Sub11";"sub5",#N/A,FALSE,"Sub5"}</definedName>
    <definedName name="xxx" localSheetId="0" hidden="1">{"DetailedCurrencyResults",#N/A,FALSE,"REV- currencyQ394";"RecurringRevenueCurr",#N/A,FALSE,"REV- currencyQ394"}</definedName>
    <definedName name="xxx" localSheetId="1" hidden="1">{"DetailedCurrencyResults",#N/A,FALSE,"REV- currencyQ394";"RecurringRevenueCurr",#N/A,FALSE,"REV- currencyQ394"}</definedName>
    <definedName name="xxx" hidden="1">{"DetailedCurrencyResults",#N/A,FALSE,"REV- currencyQ394";"RecurringRevenueCurr",#N/A,FALSE,"REV- currencyQ394"}</definedName>
    <definedName name="yyy" localSheetId="0" hidden="1">{"meta",#N/A,FALSE,"Meta";"qa1030",#N/A,FALSE,"1030"}</definedName>
    <definedName name="yyy" localSheetId="1" hidden="1">{"meta",#N/A,FALSE,"Meta";"qa1030",#N/A,FALSE,"1030"}</definedName>
    <definedName name="yyy" hidden="1">{"meta",#N/A,FALSE,"Meta";"qa1030",#N/A,FALSE,"1030"}</definedName>
  </definedNames>
  <calcPr calcId="162913"/>
</workbook>
</file>

<file path=xl/calcChain.xml><?xml version="1.0" encoding="utf-8"?>
<calcChain xmlns="http://schemas.openxmlformats.org/spreadsheetml/2006/main">
  <c r="F39" i="6" l="1"/>
  <c r="F82" i="5"/>
  <c r="F81" i="5"/>
  <c r="F79" i="5"/>
  <c r="F78" i="5"/>
  <c r="F77" i="5"/>
  <c r="F76" i="5"/>
  <c r="L71" i="6" l="1"/>
  <c r="X71" i="6"/>
  <c r="X72" i="6" s="1"/>
  <c r="R71" i="6"/>
  <c r="R72" i="6"/>
  <c r="L72" i="6"/>
  <c r="V72" i="6"/>
  <c r="U72" i="6"/>
  <c r="T72" i="6"/>
  <c r="Q72" i="6"/>
  <c r="P72" i="6"/>
  <c r="O72" i="6"/>
  <c r="N72" i="6"/>
  <c r="K72" i="6"/>
  <c r="J72" i="6"/>
  <c r="I72" i="6"/>
  <c r="H72" i="6"/>
  <c r="F72" i="6"/>
  <c r="V66" i="6" l="1"/>
  <c r="F66" i="6"/>
  <c r="F28" i="6"/>
  <c r="F40" i="6"/>
  <c r="F60" i="6"/>
  <c r="F24" i="6"/>
  <c r="F13" i="6"/>
  <c r="F65" i="6"/>
  <c r="F64" i="6"/>
  <c r="F32" i="6"/>
  <c r="F27" i="6"/>
  <c r="F21" i="6"/>
  <c r="F57" i="6" s="1"/>
  <c r="F20" i="6"/>
  <c r="F56" i="6" s="1"/>
  <c r="F19" i="6"/>
  <c r="F55" i="6" s="1"/>
  <c r="F16" i="6"/>
  <c r="F35" i="6" s="1"/>
  <c r="F37" i="6" s="1"/>
  <c r="F10" i="6"/>
  <c r="V27" i="6"/>
  <c r="F42" i="5"/>
  <c r="F72" i="5"/>
  <c r="F67" i="5"/>
  <c r="F54" i="5"/>
  <c r="F21" i="5"/>
  <c r="F20" i="5"/>
  <c r="F19" i="5"/>
  <c r="X58" i="5"/>
  <c r="F32" i="5"/>
  <c r="F10" i="5"/>
  <c r="F16" i="5"/>
  <c r="F61" i="6" l="1"/>
  <c r="F42" i="6"/>
  <c r="F22" i="6"/>
  <c r="F58" i="6" s="1"/>
  <c r="F22" i="5"/>
  <c r="V33" i="5"/>
  <c r="F45" i="6" l="1"/>
  <c r="V27" i="5"/>
  <c r="L13" i="8" l="1"/>
  <c r="L19" i="8"/>
  <c r="L10" i="8" l="1"/>
  <c r="L9" i="8"/>
  <c r="L18" i="8" l="1"/>
  <c r="L17" i="8"/>
  <c r="L16" i="8"/>
  <c r="L11" i="8"/>
  <c r="L12" i="8"/>
  <c r="W21" i="6" l="1"/>
  <c r="W20" i="6"/>
  <c r="W19" i="6"/>
  <c r="V21" i="6"/>
  <c r="V20" i="6"/>
  <c r="V19" i="6"/>
  <c r="W21" i="5"/>
  <c r="W20" i="5"/>
  <c r="W19" i="5"/>
  <c r="V21" i="5"/>
  <c r="V20" i="5"/>
  <c r="V19" i="5"/>
  <c r="K19" i="8" l="1"/>
  <c r="J19" i="8"/>
  <c r="K13" i="8"/>
  <c r="J13" i="8"/>
  <c r="W61" i="6"/>
  <c r="W58" i="6"/>
  <c r="W57" i="6"/>
  <c r="W56" i="6"/>
  <c r="W55" i="6"/>
  <c r="V57" i="6"/>
  <c r="V56" i="6"/>
  <c r="V55" i="6"/>
  <c r="W65" i="6"/>
  <c r="W64" i="6"/>
  <c r="V65" i="6"/>
  <c r="V64" i="6"/>
  <c r="W45" i="6"/>
  <c r="W42" i="6"/>
  <c r="W35" i="6"/>
  <c r="W32" i="6"/>
  <c r="V32" i="6"/>
  <c r="W28" i="6"/>
  <c r="W60" i="6" s="1"/>
  <c r="W22" i="6"/>
  <c r="V22" i="6"/>
  <c r="W16" i="6"/>
  <c r="V16" i="6"/>
  <c r="X16" i="6" s="1"/>
  <c r="W10" i="6"/>
  <c r="V10" i="6"/>
  <c r="W82" i="5"/>
  <c r="W81" i="5"/>
  <c r="W79" i="5"/>
  <c r="W78" i="5"/>
  <c r="W77" i="5"/>
  <c r="W76" i="5"/>
  <c r="V78" i="5"/>
  <c r="V77" i="5"/>
  <c r="V76" i="5"/>
  <c r="X72" i="5"/>
  <c r="W72" i="5"/>
  <c r="V72" i="5"/>
  <c r="X67" i="5"/>
  <c r="W67" i="5"/>
  <c r="V67" i="5"/>
  <c r="W55" i="5"/>
  <c r="W54" i="5"/>
  <c r="W53" i="5"/>
  <c r="V54" i="5"/>
  <c r="W50" i="5"/>
  <c r="W47" i="5"/>
  <c r="W44" i="5"/>
  <c r="W28" i="5"/>
  <c r="W22" i="5"/>
  <c r="V22" i="5"/>
  <c r="W16" i="5"/>
  <c r="V16" i="5"/>
  <c r="W10" i="5"/>
  <c r="V10" i="5"/>
  <c r="X54" i="5"/>
  <c r="X48" i="5"/>
  <c r="X45" i="5"/>
  <c r="X42" i="5"/>
  <c r="X41" i="5"/>
  <c r="X36" i="5"/>
  <c r="X35" i="5"/>
  <c r="X32" i="5"/>
  <c r="X31" i="5"/>
  <c r="X30" i="5"/>
  <c r="X26" i="5"/>
  <c r="X84" i="5"/>
  <c r="X33" i="5"/>
  <c r="X24" i="5"/>
  <c r="X21" i="5"/>
  <c r="X20" i="5"/>
  <c r="X19" i="5"/>
  <c r="X15" i="5"/>
  <c r="X14" i="5"/>
  <c r="X13" i="5"/>
  <c r="X9" i="5"/>
  <c r="X8" i="5"/>
  <c r="X7" i="5"/>
  <c r="X70" i="6"/>
  <c r="X69" i="6"/>
  <c r="X68" i="6"/>
  <c r="X67" i="6"/>
  <c r="X66" i="6"/>
  <c r="X43" i="6"/>
  <c r="X40" i="6"/>
  <c r="X39" i="6"/>
  <c r="X33" i="6"/>
  <c r="X31" i="6"/>
  <c r="X30" i="6"/>
  <c r="X27" i="6"/>
  <c r="X26" i="6"/>
  <c r="X24" i="6"/>
  <c r="X21" i="6"/>
  <c r="X20" i="6"/>
  <c r="X19" i="6"/>
  <c r="X15" i="6"/>
  <c r="X14" i="6"/>
  <c r="X13" i="6"/>
  <c r="X8" i="6"/>
  <c r="X9" i="6"/>
  <c r="X7" i="6"/>
  <c r="V35" i="6" l="1"/>
  <c r="V37" i="6" s="1"/>
  <c r="V60" i="6"/>
  <c r="V58" i="6"/>
  <c r="W72" i="6"/>
  <c r="V79" i="5"/>
  <c r="X22" i="5"/>
  <c r="X32" i="6"/>
  <c r="X16" i="5"/>
  <c r="X10" i="5"/>
  <c r="T40" i="6"/>
  <c r="Q40" i="6"/>
  <c r="P40" i="6"/>
  <c r="N40" i="6"/>
  <c r="K40" i="6"/>
  <c r="J40" i="6"/>
  <c r="I40" i="6"/>
  <c r="H40" i="6"/>
  <c r="T42" i="5"/>
  <c r="Q42" i="5"/>
  <c r="P42" i="5"/>
  <c r="N42" i="5"/>
  <c r="K42" i="5"/>
  <c r="J42" i="5"/>
  <c r="I42" i="5"/>
  <c r="H42" i="5"/>
  <c r="V42" i="6" l="1"/>
  <c r="V61" i="6"/>
  <c r="A74" i="6"/>
  <c r="V45" i="6" l="1"/>
  <c r="U54" i="5"/>
  <c r="T54" i="5"/>
  <c r="Q54" i="5"/>
  <c r="P54" i="5"/>
  <c r="O54" i="5"/>
  <c r="N54" i="5"/>
  <c r="K54" i="5"/>
  <c r="J54" i="5"/>
  <c r="I54" i="5"/>
  <c r="H54" i="5"/>
  <c r="N7" i="5"/>
  <c r="I19" i="8"/>
  <c r="H19" i="8"/>
  <c r="E19" i="8"/>
  <c r="D19" i="8"/>
  <c r="C19" i="8"/>
  <c r="B19" i="8"/>
  <c r="F18" i="8"/>
  <c r="F17" i="8"/>
  <c r="F16" i="8"/>
  <c r="I13" i="8"/>
  <c r="H13" i="8"/>
  <c r="E13" i="8"/>
  <c r="D13" i="8"/>
  <c r="C13" i="8"/>
  <c r="B13" i="8"/>
  <c r="F12" i="8"/>
  <c r="F11" i="8"/>
  <c r="F10" i="8"/>
  <c r="F9" i="8"/>
  <c r="U27" i="6"/>
  <c r="O40" i="6"/>
  <c r="R72" i="5"/>
  <c r="Q72" i="5"/>
  <c r="R67" i="5"/>
  <c r="Q67" i="5"/>
  <c r="U32" i="5"/>
  <c r="F19" i="8" l="1"/>
  <c r="F13" i="8"/>
  <c r="U27" i="5"/>
  <c r="O42" i="5" l="1"/>
  <c r="R68" i="6" l="1"/>
  <c r="R69" i="6"/>
  <c r="R70" i="6"/>
  <c r="R67" i="6"/>
  <c r="L70" i="6"/>
  <c r="L69" i="6"/>
  <c r="L68" i="6"/>
  <c r="L67" i="6"/>
  <c r="L66" i="6"/>
  <c r="U65" i="6"/>
  <c r="U64" i="6"/>
  <c r="T65" i="6"/>
  <c r="T64" i="6"/>
  <c r="Q65" i="6"/>
  <c r="Q64" i="6"/>
  <c r="P65" i="6"/>
  <c r="P64" i="6"/>
  <c r="O65" i="6"/>
  <c r="O64" i="6"/>
  <c r="N65" i="6"/>
  <c r="N64" i="6"/>
  <c r="J65" i="6"/>
  <c r="J64" i="6"/>
  <c r="I65" i="6"/>
  <c r="I64" i="6"/>
  <c r="H65" i="6"/>
  <c r="H64" i="6"/>
  <c r="X64" i="6" l="1"/>
  <c r="X65" i="6"/>
  <c r="R33" i="6"/>
  <c r="L33" i="6"/>
  <c r="U32" i="6" l="1"/>
  <c r="U28" i="6"/>
  <c r="U21" i="6"/>
  <c r="U57" i="6" s="1"/>
  <c r="U20" i="6"/>
  <c r="U56" i="6" s="1"/>
  <c r="U19" i="6"/>
  <c r="U55" i="6" s="1"/>
  <c r="U16" i="6"/>
  <c r="U35" i="6" s="1"/>
  <c r="U10" i="6"/>
  <c r="U72" i="5"/>
  <c r="U67" i="5"/>
  <c r="U28" i="5"/>
  <c r="U21" i="5"/>
  <c r="U78" i="5" s="1"/>
  <c r="U20" i="5"/>
  <c r="U77" i="5" s="1"/>
  <c r="U19" i="5"/>
  <c r="U76" i="5" s="1"/>
  <c r="U16" i="5"/>
  <c r="U10" i="5"/>
  <c r="U37" i="6" l="1"/>
  <c r="X10" i="6"/>
  <c r="U60" i="6"/>
  <c r="U22" i="6"/>
  <c r="U58" i="6" s="1"/>
  <c r="U37" i="5"/>
  <c r="U39" i="5" s="1"/>
  <c r="U82" i="5" s="1"/>
  <c r="U81" i="5"/>
  <c r="U22" i="5"/>
  <c r="U79" i="5" s="1"/>
  <c r="U42" i="6" l="1"/>
  <c r="U45" i="6" s="1"/>
  <c r="U61" i="6"/>
  <c r="U44" i="5"/>
  <c r="U53" i="5" s="1"/>
  <c r="T33" i="6"/>
  <c r="T27" i="6"/>
  <c r="X28" i="6" s="1"/>
  <c r="X60" i="6" s="1"/>
  <c r="U47" i="5" l="1"/>
  <c r="U50" i="5" s="1"/>
  <c r="U55" i="5" s="1"/>
  <c r="R45" i="5"/>
  <c r="L45" i="5"/>
  <c r="R54" i="5" l="1"/>
  <c r="L54" i="5"/>
  <c r="T27" i="5" l="1"/>
  <c r="T32" i="6"/>
  <c r="T28" i="6"/>
  <c r="T21" i="6"/>
  <c r="T20" i="6"/>
  <c r="T19" i="6"/>
  <c r="T16" i="6"/>
  <c r="T35" i="6" s="1"/>
  <c r="T10" i="6"/>
  <c r="A54" i="5"/>
  <c r="X35" i="6" l="1"/>
  <c r="X57" i="6"/>
  <c r="T57" i="6"/>
  <c r="T60" i="6"/>
  <c r="X55" i="6"/>
  <c r="T55" i="6"/>
  <c r="X56" i="6"/>
  <c r="T56" i="6"/>
  <c r="T22" i="6"/>
  <c r="T58" i="6" s="1"/>
  <c r="R43" i="6"/>
  <c r="L43" i="6"/>
  <c r="R39" i="6"/>
  <c r="L39" i="6"/>
  <c r="Q32" i="6"/>
  <c r="P32" i="6"/>
  <c r="O32" i="6"/>
  <c r="N32" i="6"/>
  <c r="K32" i="6"/>
  <c r="J32" i="6"/>
  <c r="I32" i="6"/>
  <c r="H32" i="6"/>
  <c r="R31" i="6"/>
  <c r="L31" i="6"/>
  <c r="R30" i="6"/>
  <c r="L30" i="6"/>
  <c r="Q27" i="6"/>
  <c r="Q28" i="6" s="1"/>
  <c r="P27" i="6"/>
  <c r="P28" i="6" s="1"/>
  <c r="O27" i="6"/>
  <c r="O28" i="6" s="1"/>
  <c r="N27" i="6"/>
  <c r="N28" i="6" s="1"/>
  <c r="K27" i="6"/>
  <c r="K28" i="6" s="1"/>
  <c r="J27" i="6"/>
  <c r="J28" i="6" s="1"/>
  <c r="I27" i="6"/>
  <c r="I28" i="6" s="1"/>
  <c r="H27" i="6"/>
  <c r="H28" i="6" s="1"/>
  <c r="R26" i="6"/>
  <c r="L26" i="6"/>
  <c r="Q24" i="6"/>
  <c r="P24" i="6"/>
  <c r="O24" i="6"/>
  <c r="N24" i="6"/>
  <c r="K24" i="6"/>
  <c r="J24" i="6"/>
  <c r="I24" i="6"/>
  <c r="H24" i="6"/>
  <c r="Q21" i="6"/>
  <c r="Q57" i="6" s="1"/>
  <c r="P21" i="6"/>
  <c r="P57" i="6" s="1"/>
  <c r="O21" i="6"/>
  <c r="O57" i="6" s="1"/>
  <c r="N21" i="6"/>
  <c r="N57" i="6" s="1"/>
  <c r="K21" i="6"/>
  <c r="K57" i="6" s="1"/>
  <c r="J21" i="6"/>
  <c r="J57" i="6" s="1"/>
  <c r="I21" i="6"/>
  <c r="I57" i="6" s="1"/>
  <c r="H21" i="6"/>
  <c r="H57" i="6" s="1"/>
  <c r="R15" i="6"/>
  <c r="L15" i="6"/>
  <c r="Q14" i="6"/>
  <c r="P14" i="6"/>
  <c r="O14" i="6"/>
  <c r="N14" i="6"/>
  <c r="K14" i="6"/>
  <c r="J14" i="6"/>
  <c r="I14" i="6"/>
  <c r="H14" i="6"/>
  <c r="Q13" i="6"/>
  <c r="Q16" i="6" s="1"/>
  <c r="P13" i="6"/>
  <c r="O13" i="6"/>
  <c r="O19" i="6" s="1"/>
  <c r="O55" i="6" s="1"/>
  <c r="N13" i="6"/>
  <c r="N19" i="6" s="1"/>
  <c r="N55" i="6" s="1"/>
  <c r="K13" i="6"/>
  <c r="K19" i="6" s="1"/>
  <c r="K55" i="6" s="1"/>
  <c r="J13" i="6"/>
  <c r="J19" i="6" s="1"/>
  <c r="J55" i="6" s="1"/>
  <c r="I13" i="6"/>
  <c r="I19" i="6" s="1"/>
  <c r="I55" i="6" s="1"/>
  <c r="H13" i="6"/>
  <c r="H19" i="6" s="1"/>
  <c r="H55" i="6" s="1"/>
  <c r="R9" i="6"/>
  <c r="L9" i="6"/>
  <c r="Q8" i="6"/>
  <c r="P8" i="6"/>
  <c r="O8" i="6"/>
  <c r="O10" i="6" s="1"/>
  <c r="N8" i="6"/>
  <c r="N10" i="6" s="1"/>
  <c r="K8" i="6"/>
  <c r="K10" i="6" s="1"/>
  <c r="J8" i="6"/>
  <c r="I8" i="6"/>
  <c r="H8" i="6"/>
  <c r="H10" i="6" s="1"/>
  <c r="Q7" i="6"/>
  <c r="Q10" i="6" s="1"/>
  <c r="L7" i="6"/>
  <c r="L84" i="5"/>
  <c r="T72" i="5"/>
  <c r="L72" i="5"/>
  <c r="K72" i="5"/>
  <c r="J72" i="5"/>
  <c r="I72" i="5"/>
  <c r="H72" i="5"/>
  <c r="P71" i="5"/>
  <c r="O72" i="5"/>
  <c r="T67" i="5"/>
  <c r="P67" i="5"/>
  <c r="O67" i="5"/>
  <c r="N67" i="5"/>
  <c r="L67" i="5"/>
  <c r="K67" i="5"/>
  <c r="J67" i="5"/>
  <c r="I67" i="5"/>
  <c r="H67" i="5"/>
  <c r="L58" i="5"/>
  <c r="R48" i="5"/>
  <c r="L48" i="5"/>
  <c r="R42" i="5"/>
  <c r="L42" i="5"/>
  <c r="R41" i="5"/>
  <c r="L41" i="5"/>
  <c r="R36" i="5"/>
  <c r="R65" i="6" s="1"/>
  <c r="K36" i="5"/>
  <c r="K65" i="6" s="1"/>
  <c r="R35" i="5"/>
  <c r="R64" i="6" s="1"/>
  <c r="K35" i="5"/>
  <c r="K64" i="6" s="1"/>
  <c r="Q32" i="5"/>
  <c r="P32" i="5"/>
  <c r="O32" i="5"/>
  <c r="N32" i="5"/>
  <c r="K32" i="5"/>
  <c r="J32" i="5"/>
  <c r="I32" i="5"/>
  <c r="H32" i="5"/>
  <c r="R31" i="5"/>
  <c r="L31" i="5"/>
  <c r="R30" i="5"/>
  <c r="L30" i="5"/>
  <c r="Q27" i="5"/>
  <c r="Q28" i="5" s="1"/>
  <c r="P27" i="5"/>
  <c r="P28" i="5" s="1"/>
  <c r="O27" i="5"/>
  <c r="N27" i="5"/>
  <c r="N28" i="5" s="1"/>
  <c r="K27" i="5"/>
  <c r="K28" i="5" s="1"/>
  <c r="J27" i="5"/>
  <c r="I27" i="5"/>
  <c r="I28" i="5" s="1"/>
  <c r="H27" i="5"/>
  <c r="H28" i="5" s="1"/>
  <c r="R26" i="5"/>
  <c r="L26" i="5"/>
  <c r="Q24" i="5"/>
  <c r="R24" i="5" s="1"/>
  <c r="K24" i="5"/>
  <c r="L24" i="5" s="1"/>
  <c r="T21" i="5"/>
  <c r="Q21" i="5"/>
  <c r="Q78" i="5" s="1"/>
  <c r="P21" i="5"/>
  <c r="P78" i="5" s="1"/>
  <c r="O21" i="5"/>
  <c r="O78" i="5" s="1"/>
  <c r="N21" i="5"/>
  <c r="N78" i="5" s="1"/>
  <c r="K21" i="5"/>
  <c r="K78" i="5" s="1"/>
  <c r="J21" i="5"/>
  <c r="J78" i="5" s="1"/>
  <c r="I21" i="5"/>
  <c r="I78" i="5" s="1"/>
  <c r="H21" i="5"/>
  <c r="H78" i="5" s="1"/>
  <c r="T20" i="5"/>
  <c r="T19" i="5"/>
  <c r="P19" i="5"/>
  <c r="P76" i="5" s="1"/>
  <c r="O19" i="5"/>
  <c r="O76" i="5" s="1"/>
  <c r="N19" i="5"/>
  <c r="N76" i="5" s="1"/>
  <c r="J19" i="5"/>
  <c r="J76" i="5" s="1"/>
  <c r="I19" i="5"/>
  <c r="I76" i="5" s="1"/>
  <c r="H19" i="5"/>
  <c r="H76" i="5" s="1"/>
  <c r="T16" i="5"/>
  <c r="Q16" i="5"/>
  <c r="P16" i="5"/>
  <c r="O16" i="5"/>
  <c r="N16" i="5"/>
  <c r="J16" i="5"/>
  <c r="I16" i="5"/>
  <c r="H16" i="5"/>
  <c r="R15" i="5"/>
  <c r="L15" i="5"/>
  <c r="R14" i="5"/>
  <c r="K14" i="5"/>
  <c r="L14" i="5" s="1"/>
  <c r="R13" i="5"/>
  <c r="K13" i="5"/>
  <c r="K19" i="5" s="1"/>
  <c r="T10" i="5"/>
  <c r="R9" i="5"/>
  <c r="L9" i="5"/>
  <c r="Q8" i="5"/>
  <c r="Q20" i="5" s="1"/>
  <c r="Q77" i="5" s="1"/>
  <c r="P8" i="5"/>
  <c r="P20" i="5" s="1"/>
  <c r="O8" i="5"/>
  <c r="O10" i="5" s="1"/>
  <c r="N8" i="5"/>
  <c r="N10" i="5" s="1"/>
  <c r="K8" i="5"/>
  <c r="K10" i="5" s="1"/>
  <c r="J8" i="5"/>
  <c r="J10" i="5" s="1"/>
  <c r="I8" i="5"/>
  <c r="I20" i="5" s="1"/>
  <c r="H8" i="5"/>
  <c r="H10" i="5" s="1"/>
  <c r="Q7" i="5"/>
  <c r="R7" i="5" s="1"/>
  <c r="L7" i="5"/>
  <c r="X78" i="5" l="1"/>
  <c r="Q35" i="6"/>
  <c r="Q37" i="6" s="1"/>
  <c r="L32" i="6"/>
  <c r="R32" i="6"/>
  <c r="P72" i="5"/>
  <c r="N72" i="5"/>
  <c r="K60" i="6"/>
  <c r="Q60" i="6"/>
  <c r="H60" i="6"/>
  <c r="N60" i="6"/>
  <c r="O60" i="6"/>
  <c r="X22" i="6"/>
  <c r="X58" i="6" s="1"/>
  <c r="I10" i="5"/>
  <c r="I81" i="5" s="1"/>
  <c r="H81" i="5"/>
  <c r="T76" i="5"/>
  <c r="T77" i="5"/>
  <c r="X77" i="5"/>
  <c r="P37" i="5"/>
  <c r="I37" i="5"/>
  <c r="R27" i="6"/>
  <c r="R28" i="6" s="1"/>
  <c r="L8" i="6"/>
  <c r="L10" i="6" s="1"/>
  <c r="O16" i="6"/>
  <c r="O35" i="6" s="1"/>
  <c r="R40" i="6"/>
  <c r="I16" i="6"/>
  <c r="I35" i="6" s="1"/>
  <c r="H16" i="6"/>
  <c r="H35" i="6" s="1"/>
  <c r="R21" i="6"/>
  <c r="R57" i="6" s="1"/>
  <c r="R13" i="6"/>
  <c r="N16" i="6"/>
  <c r="N35" i="6" s="1"/>
  <c r="J16" i="6"/>
  <c r="J35" i="6" s="1"/>
  <c r="L13" i="6"/>
  <c r="K20" i="6"/>
  <c r="Q20" i="6"/>
  <c r="Q56" i="6" s="1"/>
  <c r="N37" i="5"/>
  <c r="N39" i="5" s="1"/>
  <c r="N82" i="5" s="1"/>
  <c r="H37" i="5"/>
  <c r="H39" i="5" s="1"/>
  <c r="Q37" i="5"/>
  <c r="H20" i="5"/>
  <c r="H77" i="5" s="1"/>
  <c r="N20" i="5"/>
  <c r="N77" i="5" s="1"/>
  <c r="O20" i="5"/>
  <c r="O77" i="5" s="1"/>
  <c r="K16" i="5"/>
  <c r="K37" i="5" s="1"/>
  <c r="K39" i="5" s="1"/>
  <c r="L32" i="5"/>
  <c r="Q10" i="5"/>
  <c r="Q81" i="5" s="1"/>
  <c r="J20" i="5"/>
  <c r="J77" i="5" s="1"/>
  <c r="Q19" i="5"/>
  <c r="L36" i="5"/>
  <c r="L65" i="6" s="1"/>
  <c r="L21" i="5"/>
  <c r="L78" i="5" s="1"/>
  <c r="P10" i="5"/>
  <c r="P81" i="5" s="1"/>
  <c r="P77" i="5"/>
  <c r="P22" i="5"/>
  <c r="R8" i="5"/>
  <c r="R10" i="5" s="1"/>
  <c r="R32" i="5"/>
  <c r="K20" i="5"/>
  <c r="K77" i="5" s="1"/>
  <c r="L19" i="6"/>
  <c r="L55" i="6" s="1"/>
  <c r="R8" i="6"/>
  <c r="Q19" i="6"/>
  <c r="Q55" i="6" s="1"/>
  <c r="P20" i="6"/>
  <c r="P56" i="6" s="1"/>
  <c r="R14" i="6"/>
  <c r="R24" i="6"/>
  <c r="K16" i="6"/>
  <c r="K35" i="6" s="1"/>
  <c r="L27" i="6"/>
  <c r="L28" i="6" s="1"/>
  <c r="R7" i="6"/>
  <c r="L14" i="6"/>
  <c r="O20" i="6"/>
  <c r="L40" i="6"/>
  <c r="H20" i="6"/>
  <c r="N20" i="6"/>
  <c r="N56" i="6" s="1"/>
  <c r="P16" i="6"/>
  <c r="P35" i="6" s="1"/>
  <c r="I77" i="5"/>
  <c r="I22" i="5"/>
  <c r="K76" i="5"/>
  <c r="L13" i="5"/>
  <c r="R16" i="5"/>
  <c r="L8" i="5"/>
  <c r="L10" i="5" s="1"/>
  <c r="L35" i="5"/>
  <c r="L64" i="6" s="1"/>
  <c r="L19" i="5"/>
  <c r="L76" i="5" s="1"/>
  <c r="R21" i="5"/>
  <c r="R78" i="5" s="1"/>
  <c r="K81" i="5"/>
  <c r="T78" i="5"/>
  <c r="T22" i="5"/>
  <c r="L27" i="5"/>
  <c r="L28" i="5" s="1"/>
  <c r="J28" i="5"/>
  <c r="J37" i="5" s="1"/>
  <c r="O28" i="5"/>
  <c r="O37" i="5" s="1"/>
  <c r="R27" i="5"/>
  <c r="R28" i="5" s="1"/>
  <c r="J10" i="6"/>
  <c r="J60" i="6" s="1"/>
  <c r="J20" i="6"/>
  <c r="J56" i="6" s="1"/>
  <c r="L24" i="6"/>
  <c r="N81" i="5"/>
  <c r="I20" i="6"/>
  <c r="I56" i="6" s="1"/>
  <c r="I10" i="6"/>
  <c r="I60" i="6" s="1"/>
  <c r="P10" i="6"/>
  <c r="P60" i="6" s="1"/>
  <c r="L21" i="6"/>
  <c r="L57" i="6" s="1"/>
  <c r="P19" i="6"/>
  <c r="P55" i="6" s="1"/>
  <c r="T79" i="5" l="1"/>
  <c r="L60" i="6"/>
  <c r="T37" i="6"/>
  <c r="X37" i="6" s="1"/>
  <c r="N37" i="6"/>
  <c r="K37" i="6"/>
  <c r="H37" i="6"/>
  <c r="H61" i="6" s="1"/>
  <c r="O37" i="6"/>
  <c r="H22" i="6"/>
  <c r="H58" i="6" s="1"/>
  <c r="H56" i="6"/>
  <c r="Q42" i="6"/>
  <c r="Q45" i="6" s="1"/>
  <c r="Q61" i="6"/>
  <c r="O22" i="6"/>
  <c r="O58" i="6" s="1"/>
  <c r="O56" i="6"/>
  <c r="K22" i="6"/>
  <c r="K58" i="6" s="1"/>
  <c r="K56" i="6"/>
  <c r="I39" i="5"/>
  <c r="I82" i="5" s="1"/>
  <c r="I79" i="5"/>
  <c r="X79" i="5"/>
  <c r="X76" i="5"/>
  <c r="N22" i="5"/>
  <c r="N79" i="5" s="1"/>
  <c r="R10" i="6"/>
  <c r="R60" i="6" s="1"/>
  <c r="R16" i="6"/>
  <c r="R35" i="6" s="1"/>
  <c r="Q22" i="6"/>
  <c r="Q58" i="6" s="1"/>
  <c r="J37" i="6"/>
  <c r="L16" i="6"/>
  <c r="L35" i="6" s="1"/>
  <c r="Q39" i="5"/>
  <c r="Q44" i="5" s="1"/>
  <c r="L16" i="5"/>
  <c r="L37" i="5" s="1"/>
  <c r="J22" i="5"/>
  <c r="J79" i="5" s="1"/>
  <c r="H22" i="5"/>
  <c r="H79" i="5" s="1"/>
  <c r="R20" i="5"/>
  <c r="R77" i="5" s="1"/>
  <c r="R37" i="5"/>
  <c r="O22" i="5"/>
  <c r="O79" i="5" s="1"/>
  <c r="P39" i="5"/>
  <c r="P44" i="5" s="1"/>
  <c r="P47" i="5" s="1"/>
  <c r="P50" i="5" s="1"/>
  <c r="P55" i="5" s="1"/>
  <c r="N44" i="5"/>
  <c r="N53" i="5" s="1"/>
  <c r="Q76" i="5"/>
  <c r="Q22" i="5"/>
  <c r="Q79" i="5" s="1"/>
  <c r="R19" i="5"/>
  <c r="R76" i="5" s="1"/>
  <c r="P79" i="5"/>
  <c r="H82" i="5"/>
  <c r="H44" i="5"/>
  <c r="H53" i="5" s="1"/>
  <c r="L20" i="5"/>
  <c r="L22" i="5" s="1"/>
  <c r="L79" i="5" s="1"/>
  <c r="K22" i="5"/>
  <c r="K79" i="5" s="1"/>
  <c r="N22" i="6"/>
  <c r="N58" i="6" s="1"/>
  <c r="R20" i="6"/>
  <c r="R56" i="6" s="1"/>
  <c r="I37" i="6"/>
  <c r="I61" i="6" s="1"/>
  <c r="J81" i="5"/>
  <c r="J39" i="5"/>
  <c r="K82" i="5"/>
  <c r="K44" i="5"/>
  <c r="P22" i="6"/>
  <c r="P58" i="6" s="1"/>
  <c r="R19" i="6"/>
  <c r="R55" i="6" s="1"/>
  <c r="J22" i="6"/>
  <c r="J58" i="6" s="1"/>
  <c r="L81" i="5"/>
  <c r="R81" i="5"/>
  <c r="I22" i="6"/>
  <c r="I58" i="6" s="1"/>
  <c r="L20" i="6"/>
  <c r="L56" i="6" s="1"/>
  <c r="P37" i="6"/>
  <c r="P61" i="6" s="1"/>
  <c r="O81" i="5"/>
  <c r="O39" i="5"/>
  <c r="T61" i="6" l="1"/>
  <c r="X61" i="6"/>
  <c r="T42" i="6"/>
  <c r="X42" i="6" s="1"/>
  <c r="H42" i="6"/>
  <c r="H45" i="6" s="1"/>
  <c r="O42" i="6"/>
  <c r="O45" i="6" s="1"/>
  <c r="O61" i="6"/>
  <c r="N42" i="6"/>
  <c r="N45" i="6" s="1"/>
  <c r="N61" i="6"/>
  <c r="K61" i="6"/>
  <c r="K42" i="6"/>
  <c r="K45" i="6" s="1"/>
  <c r="J42" i="6"/>
  <c r="J45" i="6" s="1"/>
  <c r="J61" i="6"/>
  <c r="Q82" i="5"/>
  <c r="I44" i="5"/>
  <c r="I47" i="5" s="1"/>
  <c r="I50" i="5" s="1"/>
  <c r="I55" i="5" s="1"/>
  <c r="L39" i="5"/>
  <c r="L82" i="5" s="1"/>
  <c r="P82" i="5"/>
  <c r="N47" i="5"/>
  <c r="N50" i="5" s="1"/>
  <c r="P53" i="5"/>
  <c r="R22" i="5"/>
  <c r="R79" i="5" s="1"/>
  <c r="H47" i="5"/>
  <c r="H50" i="5" s="1"/>
  <c r="L77" i="5"/>
  <c r="Q53" i="5"/>
  <c r="Q47" i="5"/>
  <c r="Q50" i="5" s="1"/>
  <c r="Q55" i="5" s="1"/>
  <c r="K53" i="5"/>
  <c r="K47" i="5"/>
  <c r="K50" i="5" s="1"/>
  <c r="K55" i="5" s="1"/>
  <c r="R39" i="5"/>
  <c r="R82" i="5" s="1"/>
  <c r="O44" i="5"/>
  <c r="O82" i="5"/>
  <c r="L22" i="6"/>
  <c r="L58" i="6" s="1"/>
  <c r="R22" i="6"/>
  <c r="R58" i="6" s="1"/>
  <c r="P42" i="6"/>
  <c r="P45" i="6" s="1"/>
  <c r="R37" i="6"/>
  <c r="R61" i="6" s="1"/>
  <c r="J82" i="5"/>
  <c r="J44" i="5"/>
  <c r="I42" i="6"/>
  <c r="I45" i="6" s="1"/>
  <c r="L37" i="6"/>
  <c r="L61" i="6" s="1"/>
  <c r="I53" i="5" l="1"/>
  <c r="T45" i="6"/>
  <c r="X45" i="6" s="1"/>
  <c r="L44" i="5"/>
  <c r="J53" i="5"/>
  <c r="J47" i="5"/>
  <c r="J50" i="5" s="1"/>
  <c r="J55" i="5" s="1"/>
  <c r="N55" i="5"/>
  <c r="O53" i="5"/>
  <c r="O47" i="5"/>
  <c r="H55" i="5"/>
  <c r="L42" i="6"/>
  <c r="L45" i="6" s="1"/>
  <c r="R44" i="5"/>
  <c r="R42" i="6"/>
  <c r="R45" i="6" s="1"/>
  <c r="L53" i="5" l="1"/>
  <c r="R53" i="5"/>
  <c r="O50" i="5"/>
  <c r="R47" i="5"/>
  <c r="L47" i="5"/>
  <c r="L50" i="5"/>
  <c r="L55" i="5"/>
  <c r="O55" i="5" l="1"/>
  <c r="R55" i="5" s="1"/>
  <c r="R50" i="5"/>
  <c r="T28" i="5" l="1"/>
  <c r="T37" i="5" l="1"/>
  <c r="T81" i="5"/>
  <c r="T32" i="5" l="1"/>
  <c r="T39" i="5"/>
  <c r="T82" i="5" l="1"/>
  <c r="T44" i="5"/>
  <c r="T47" i="5" l="1"/>
  <c r="T53" i="5"/>
  <c r="T50" i="5" l="1"/>
  <c r="T55" i="5" l="1"/>
  <c r="X27" i="5"/>
  <c r="V81" i="5"/>
  <c r="X28" i="5" l="1"/>
  <c r="X81" i="5" s="1"/>
  <c r="V37" i="5"/>
  <c r="X37" i="5" l="1"/>
  <c r="V39" i="5"/>
  <c r="V82" i="5" l="1"/>
  <c r="V44" i="5"/>
  <c r="X39" i="5"/>
  <c r="X82" i="5" s="1"/>
  <c r="X44" i="5" l="1"/>
  <c r="V47" i="5"/>
  <c r="V53" i="5"/>
  <c r="X53" i="5" s="1"/>
  <c r="V50" i="5" l="1"/>
  <c r="X47" i="5"/>
  <c r="V55" i="5" l="1"/>
  <c r="X55" i="5" s="1"/>
  <c r="X50" i="5"/>
  <c r="F27" i="5"/>
  <c r="F37" i="5"/>
  <c r="F39" i="5" s="1"/>
  <c r="F44" i="5" s="1"/>
  <c r="F53" i="5" l="1"/>
  <c r="F47" i="5"/>
  <c r="F50" i="5" s="1"/>
  <c r="F55" i="5" s="1"/>
</calcChain>
</file>

<file path=xl/sharedStrings.xml><?xml version="1.0" encoding="utf-8"?>
<sst xmlns="http://schemas.openxmlformats.org/spreadsheetml/2006/main" count="214" uniqueCount="109">
  <si>
    <t xml:space="preserve">Xerox Financial Model </t>
  </si>
  <si>
    <t>(unaudited)</t>
  </si>
  <si>
    <t>(in $ millions, except per-share data)</t>
  </si>
  <si>
    <t>Q1</t>
  </si>
  <si>
    <t>Q2</t>
  </si>
  <si>
    <t>Q3</t>
  </si>
  <si>
    <t>Q4</t>
  </si>
  <si>
    <t>FY</t>
  </si>
  <si>
    <t>Revenues</t>
  </si>
  <si>
    <t xml:space="preserve">    Sales</t>
  </si>
  <si>
    <t xml:space="preserve">    Financing</t>
  </si>
  <si>
    <t xml:space="preserve">    Total Revenues </t>
  </si>
  <si>
    <t>Cost of Revenue</t>
  </si>
  <si>
    <t xml:space="preserve">    Cost of sales</t>
  </si>
  <si>
    <t xml:space="preserve">    Cost of financing</t>
  </si>
  <si>
    <t xml:space="preserve">   Total Cost of Revenue</t>
  </si>
  <si>
    <t>Gross Profit</t>
  </si>
  <si>
    <t xml:space="preserve">    Sales gross profit</t>
  </si>
  <si>
    <t xml:space="preserve">    Financing gross profit</t>
  </si>
  <si>
    <t xml:space="preserve">   Gross Profit</t>
  </si>
  <si>
    <t xml:space="preserve">   Research, development &amp; engineering</t>
  </si>
  <si>
    <t xml:space="preserve">   Selling, administrative and general exp. (Excl Bad Debts)</t>
  </si>
  <si>
    <t xml:space="preserve">   Total Selling, administrative and general exp. </t>
  </si>
  <si>
    <t xml:space="preserve">   Total Other, net</t>
  </si>
  <si>
    <t xml:space="preserve">    Amortization of intangible assets</t>
  </si>
  <si>
    <t xml:space="preserve">    Total Costs and Expenses</t>
  </si>
  <si>
    <t>Income from Continuing Operations</t>
  </si>
  <si>
    <t>Net Income (Loss)</t>
  </si>
  <si>
    <t>Preferred Dividends/</t>
  </si>
  <si>
    <t xml:space="preserve"> - Basic</t>
  </si>
  <si>
    <t>Other</t>
  </si>
  <si>
    <t>Weighted Average Shares</t>
  </si>
  <si>
    <t>Earnings Per Share</t>
  </si>
  <si>
    <t xml:space="preserve"> - Basic:</t>
  </si>
  <si>
    <t xml:space="preserve"> - Diluted:</t>
  </si>
  <si>
    <t>Gross Margins</t>
  </si>
  <si>
    <t xml:space="preserve"> - Sales</t>
  </si>
  <si>
    <t xml:space="preserve"> - Financing</t>
  </si>
  <si>
    <t xml:space="preserve"> - Total</t>
  </si>
  <si>
    <t>SAG as a % of Revenue</t>
  </si>
  <si>
    <t>Tax Rate</t>
  </si>
  <si>
    <t>Ending Xerox Employment</t>
  </si>
  <si>
    <t xml:space="preserve">    Non-financing interest expense </t>
  </si>
  <si>
    <t xml:space="preserve">    Aggregate Exchange losses / (gains)</t>
  </si>
  <si>
    <t xml:space="preserve">    All other, net </t>
  </si>
  <si>
    <t xml:space="preserve">    Income Taxes </t>
  </si>
  <si>
    <t xml:space="preserve">    Equity in Net Income of Unconsol. Affil.</t>
  </si>
  <si>
    <t xml:space="preserve">Less: Net Income attributable to Noncontrolling Interests </t>
  </si>
  <si>
    <t>Continuing operations</t>
  </si>
  <si>
    <t>Discontinued operations</t>
  </si>
  <si>
    <t>Total Basic Earnings (Loss) per Share</t>
  </si>
  <si>
    <t>Total Diluted Earnings (Loss) per Share</t>
  </si>
  <si>
    <t>Adjusted Effective Tax Rate</t>
  </si>
  <si>
    <t xml:space="preserve">    Restructuring and related costs</t>
  </si>
  <si>
    <t>Non-GAAP Adjustments:</t>
  </si>
  <si>
    <t>Xerox Financial Model - Non-GAAP basis</t>
  </si>
  <si>
    <t>Income before Income Taxes &amp; Equity Income</t>
  </si>
  <si>
    <t>Continuing Operations:</t>
  </si>
  <si>
    <t xml:space="preserve">    Equity in net income of unconsolidated affiliates</t>
  </si>
  <si>
    <t xml:space="preserve">  Adjusted Earnings per Share</t>
  </si>
  <si>
    <t xml:space="preserve">    Services, maintenance and rentals</t>
  </si>
  <si>
    <t xml:space="preserve">    Cost of services, maintenance and rentals</t>
  </si>
  <si>
    <t xml:space="preserve">    Services, maintenance and rentals gross profit</t>
  </si>
  <si>
    <t>Amounts Attributable to Xerox</t>
  </si>
  <si>
    <t>Net income from continuing operations</t>
  </si>
  <si>
    <t>Loss on Extinguishment of Debt</t>
  </si>
  <si>
    <t>NA</t>
  </si>
  <si>
    <t xml:space="preserve"> - Services/Maintenance/Rentals</t>
  </si>
  <si>
    <t>Selling, administrative and general exp. (Excl Bad Debts)</t>
  </si>
  <si>
    <t>Bad Debt Expense</t>
  </si>
  <si>
    <t>Restructuring and related costs</t>
  </si>
  <si>
    <t>Amortization of purchased intangibles</t>
  </si>
  <si>
    <t>Non-service retirement-related costs</t>
  </si>
  <si>
    <t>Tax on adjusted items</t>
  </si>
  <si>
    <t>Remeasurement of unrecognized tax positions</t>
  </si>
  <si>
    <t>-</t>
  </si>
  <si>
    <t>Income (Loss) before Income Taxes &amp; Equity Income</t>
  </si>
  <si>
    <t>Income (Loss) from discontinued operations, net of tax</t>
  </si>
  <si>
    <t>Net Income (Loss) Attributable to Xerox</t>
  </si>
  <si>
    <t>Net Income from Continuing Operations Attributable to Xerox</t>
  </si>
  <si>
    <t>Total Non-GAAP Adjustments</t>
  </si>
  <si>
    <t>Key Ratios - GAAP:</t>
  </si>
  <si>
    <t>Key Ratios - Adjusted:</t>
  </si>
  <si>
    <t>Xerox Financial Model</t>
  </si>
  <si>
    <t>(in $ millions)</t>
  </si>
  <si>
    <t>Revenue</t>
  </si>
  <si>
    <t>Entry</t>
  </si>
  <si>
    <t>Mid-range</t>
  </si>
  <si>
    <t>High-end</t>
  </si>
  <si>
    <t>NM</t>
  </si>
  <si>
    <t>N. America</t>
  </si>
  <si>
    <t>International</t>
  </si>
  <si>
    <t>Total Revenue</t>
  </si>
  <si>
    <t>Color</t>
  </si>
  <si>
    <t>B&amp;W</t>
  </si>
  <si>
    <t>Notes:</t>
  </si>
  <si>
    <t>CC = Constant Currency</t>
  </si>
  <si>
    <t>YTD</t>
  </si>
  <si>
    <r>
      <t xml:space="preserve"> - Diluted</t>
    </r>
    <r>
      <rPr>
        <vertAlign val="superscript"/>
        <sz val="10"/>
        <rFont val="Arial"/>
        <family val="2"/>
      </rPr>
      <t xml:space="preserve"> *</t>
    </r>
  </si>
  <si>
    <t>*For those periods that exclude the preferred stock dividend the average shares for the calculations of diluted EPS include 7 million shares associated with our Series A or Series B convertible preferred stock.</t>
  </si>
  <si>
    <t>Adjusted Weighted Average Shares *</t>
  </si>
  <si>
    <t>Preferred Dividends - Adjusted EPS *</t>
  </si>
  <si>
    <t>2017 YOY CC % Change</t>
  </si>
  <si>
    <t>Total Equipment Revenue</t>
  </si>
  <si>
    <t>Installs</t>
  </si>
  <si>
    <t>Entry A4 MFPs</t>
  </si>
  <si>
    <t>Entry installations exclude OEM sales; Mid-range and High-end color installations exclude Fuji Xerox digital front-end sales</t>
  </si>
  <si>
    <t>Restructuring and other costs - Fuji Xerox</t>
  </si>
  <si>
    <t>Deferred tax liability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</si>
</sst>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%;\(0.0\)%"/>
    <numFmt numFmtId="167" formatCode="0%;\(0\)%"/>
    <numFmt numFmtId="168" formatCode="\-\ \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2" borderId="0" xfId="18" applyFont="1" applyFill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4" xfId="0" applyFont="1" applyFill="1" applyBorder="1" applyProtection="1"/>
    <xf numFmtId="0" fontId="4" fillId="0" borderId="0" xfId="0" applyFont="1" applyFill="1" applyProtection="1"/>
    <xf numFmtId="0" fontId="4" fillId="2" borderId="0" xfId="18" applyFont="1" applyFill="1" applyProtection="1"/>
    <xf numFmtId="0" fontId="4" fillId="2" borderId="1" xfId="18" applyFont="1" applyFill="1" applyBorder="1" applyProtection="1"/>
    <xf numFmtId="0" fontId="3" fillId="2" borderId="0" xfId="18" applyFont="1" applyFill="1" applyBorder="1" applyProtection="1"/>
    <xf numFmtId="0" fontId="4" fillId="2" borderId="0" xfId="18" applyFont="1" applyFill="1" applyBorder="1" applyProtection="1"/>
    <xf numFmtId="164" fontId="4" fillId="2" borderId="0" xfId="1" applyNumberFormat="1" applyFont="1" applyFill="1" applyProtection="1"/>
    <xf numFmtId="164" fontId="3" fillId="2" borderId="2" xfId="1" applyNumberFormat="1" applyFont="1" applyFill="1" applyBorder="1" applyProtection="1"/>
    <xf numFmtId="164" fontId="4" fillId="2" borderId="0" xfId="1" applyNumberFormat="1" applyFont="1" applyFill="1" applyBorder="1" applyProtection="1"/>
    <xf numFmtId="164" fontId="3" fillId="2" borderId="0" xfId="1" applyNumberFormat="1" applyFont="1" applyFill="1" applyProtection="1"/>
    <xf numFmtId="0" fontId="4" fillId="2" borderId="0" xfId="18" applyFont="1" applyFill="1" applyBorder="1" applyAlignment="1" applyProtection="1">
      <alignment wrapText="1"/>
    </xf>
    <xf numFmtId="164" fontId="3" fillId="2" borderId="2" xfId="1" applyNumberFormat="1" applyFont="1" applyFill="1" applyBorder="1" applyAlignment="1" applyProtection="1">
      <alignment wrapText="1"/>
    </xf>
    <xf numFmtId="164" fontId="4" fillId="2" borderId="0" xfId="0" applyNumberFormat="1" applyFont="1" applyFill="1" applyProtection="1"/>
    <xf numFmtId="0" fontId="3" fillId="2" borderId="0" xfId="18" applyFont="1" applyFill="1" applyBorder="1" applyAlignment="1" applyProtection="1">
      <alignment wrapText="1"/>
    </xf>
    <xf numFmtId="0" fontId="3" fillId="2" borderId="2" xfId="18" applyFont="1" applyFill="1" applyBorder="1" applyProtection="1"/>
    <xf numFmtId="0" fontId="3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3" xfId="18" applyFont="1" applyFill="1" applyBorder="1" applyProtection="1"/>
    <xf numFmtId="164" fontId="4" fillId="2" borderId="3" xfId="1" applyNumberFormat="1" applyFont="1" applyFill="1" applyBorder="1" applyProtection="1"/>
    <xf numFmtId="164" fontId="4" fillId="0" borderId="0" xfId="0" applyNumberFormat="1" applyFont="1" applyFill="1" applyProtection="1"/>
    <xf numFmtId="0" fontId="4" fillId="2" borderId="2" xfId="18" applyFont="1" applyFill="1" applyBorder="1" applyProtection="1"/>
    <xf numFmtId="164" fontId="3" fillId="2" borderId="2" xfId="0" applyNumberFormat="1" applyFont="1" applyFill="1" applyBorder="1" applyProtection="1"/>
    <xf numFmtId="0" fontId="6" fillId="2" borderId="0" xfId="0" applyFont="1" applyFill="1" applyProtection="1"/>
    <xf numFmtId="43" fontId="4" fillId="2" borderId="0" xfId="1" applyNumberFormat="1" applyFont="1" applyFill="1" applyProtection="1"/>
    <xf numFmtId="43" fontId="6" fillId="2" borderId="0" xfId="1" applyNumberFormat="1" applyFont="1" applyFill="1" applyProtection="1"/>
    <xf numFmtId="43" fontId="4" fillId="2" borderId="0" xfId="12" applyNumberFormat="1" applyFont="1" applyFill="1" applyProtection="1"/>
    <xf numFmtId="0" fontId="4" fillId="2" borderId="2" xfId="0" applyFont="1" applyFill="1" applyBorder="1" applyProtection="1"/>
    <xf numFmtId="43" fontId="4" fillId="2" borderId="2" xfId="1" applyNumberFormat="1" applyFont="1" applyFill="1" applyBorder="1" applyProtection="1"/>
    <xf numFmtId="0" fontId="7" fillId="2" borderId="0" xfId="0" applyFont="1" applyFill="1" applyProtection="1"/>
    <xf numFmtId="0" fontId="2" fillId="2" borderId="0" xfId="18" applyFont="1" applyFill="1" applyProtection="1"/>
    <xf numFmtId="43" fontId="4" fillId="2" borderId="0" xfId="1" applyNumberFormat="1" applyFont="1" applyFill="1" applyBorder="1" applyProtection="1"/>
    <xf numFmtId="43" fontId="6" fillId="2" borderId="0" xfId="1" applyNumberFormat="1" applyFont="1" applyFill="1" applyBorder="1" applyProtection="1"/>
    <xf numFmtId="0" fontId="2" fillId="2" borderId="0" xfId="0" applyFont="1" applyFill="1" applyBorder="1" applyProtection="1"/>
    <xf numFmtId="0" fontId="2" fillId="2" borderId="2" xfId="0" applyFont="1" applyFill="1" applyBorder="1" applyProtection="1"/>
    <xf numFmtId="0" fontId="3" fillId="2" borderId="0" xfId="15" applyFont="1" applyFill="1" applyProtection="1"/>
    <xf numFmtId="0" fontId="4" fillId="2" borderId="0" xfId="15" applyFont="1" applyFill="1" applyProtection="1"/>
    <xf numFmtId="165" fontId="4" fillId="2" borderId="0" xfId="15" applyNumberFormat="1" applyFont="1" applyFill="1" applyProtection="1"/>
    <xf numFmtId="0" fontId="4" fillId="2" borderId="0" xfId="15" applyFont="1" applyFill="1" applyBorder="1" applyProtection="1"/>
    <xf numFmtId="0" fontId="2" fillId="2" borderId="0" xfId="15" applyFont="1" applyFill="1" applyProtection="1"/>
    <xf numFmtId="0" fontId="3" fillId="2" borderId="0" xfId="16" applyFont="1" applyFill="1" applyProtection="1"/>
    <xf numFmtId="165" fontId="4" fillId="2" borderId="0" xfId="19" applyNumberFormat="1" applyFont="1" applyFill="1" applyProtection="1"/>
    <xf numFmtId="0" fontId="3" fillId="2" borderId="0" xfId="17" applyFont="1" applyFill="1" applyProtection="1"/>
    <xf numFmtId="0" fontId="4" fillId="2" borderId="0" xfId="17" applyFont="1" applyFill="1" applyProtection="1"/>
    <xf numFmtId="165" fontId="4" fillId="2" borderId="0" xfId="17" applyNumberFormat="1" applyFont="1" applyFill="1" applyProtection="1"/>
    <xf numFmtId="0" fontId="4" fillId="2" borderId="0" xfId="17" applyFont="1" applyFill="1" applyBorder="1" applyProtection="1"/>
    <xf numFmtId="164" fontId="4" fillId="2" borderId="0" xfId="1" applyNumberFormat="1" applyFont="1" applyFill="1" applyAlignment="1" applyProtection="1">
      <alignment horizontal="right"/>
    </xf>
    <xf numFmtId="0" fontId="2" fillId="2" borderId="0" xfId="18" applyFont="1" applyFill="1" applyBorder="1" applyAlignment="1" applyProtection="1">
      <alignment horizontal="left" indent="1"/>
    </xf>
    <xf numFmtId="164" fontId="2" fillId="2" borderId="0" xfId="1" applyNumberFormat="1" applyFont="1" applyFill="1" applyAlignment="1" applyProtection="1">
      <alignment horizontal="right"/>
    </xf>
    <xf numFmtId="0" fontId="9" fillId="2" borderId="0" xfId="18" applyFont="1" applyFill="1" applyProtection="1"/>
    <xf numFmtId="0" fontId="10" fillId="2" borderId="0" xfId="18" applyFont="1" applyFill="1" applyProtection="1"/>
    <xf numFmtId="0" fontId="4" fillId="2" borderId="0" xfId="18" quotePrefix="1" applyFont="1" applyFill="1" applyProtection="1"/>
    <xf numFmtId="0" fontId="4" fillId="2" borderId="0" xfId="18" applyFont="1" applyFill="1" applyAlignment="1" applyProtection="1">
      <alignment horizontal="left" indent="1"/>
    </xf>
    <xf numFmtId="0" fontId="4" fillId="2" borderId="0" xfId="18" applyFont="1" applyFill="1" applyBorder="1" applyAlignment="1" applyProtection="1">
      <alignment horizontal="left" indent="2"/>
    </xf>
    <xf numFmtId="0" fontId="3" fillId="2" borderId="2" xfId="0" applyFont="1" applyFill="1" applyBorder="1" applyProtection="1"/>
    <xf numFmtId="0" fontId="4" fillId="2" borderId="0" xfId="18" applyFont="1" applyFill="1" applyBorder="1" applyAlignment="1" applyProtection="1">
      <alignment horizontal="left" indent="1"/>
    </xf>
    <xf numFmtId="0" fontId="2" fillId="2" borderId="0" xfId="0" applyFont="1" applyFill="1" applyBorder="1" applyAlignment="1" applyProtection="1">
      <alignment horizontal="left" indent="2"/>
    </xf>
    <xf numFmtId="0" fontId="4" fillId="2" borderId="0" xfId="18" quotePrefix="1" applyFont="1" applyFill="1" applyAlignment="1" applyProtection="1">
      <alignment horizontal="left" indent="1"/>
    </xf>
    <xf numFmtId="0" fontId="2" fillId="2" borderId="0" xfId="18" applyFont="1" applyFill="1" applyAlignment="1" applyProtection="1">
      <alignment horizontal="left" indent="1"/>
    </xf>
    <xf numFmtId="0" fontId="4" fillId="2" borderId="0" xfId="0" applyFont="1" applyFill="1" applyAlignment="1" applyProtection="1">
      <alignment horizontal="right"/>
    </xf>
    <xf numFmtId="164" fontId="3" fillId="2" borderId="2" xfId="1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2" fillId="2" borderId="0" xfId="17" applyFont="1" applyFill="1" applyProtection="1"/>
    <xf numFmtId="17" fontId="4" fillId="2" borderId="1" xfId="18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2" borderId="0" xfId="0" applyFont="1" applyFill="1" applyProtection="1"/>
    <xf numFmtId="17" fontId="2" fillId="2" borderId="1" xfId="18" applyNumberFormat="1" applyFont="1" applyFill="1" applyBorder="1" applyAlignment="1" applyProtection="1">
      <alignment horizontal="center" vertical="center" wrapText="1"/>
    </xf>
    <xf numFmtId="0" fontId="2" fillId="2" borderId="0" xfId="18" applyFont="1" applyFill="1" applyBorder="1" applyAlignment="1" applyProtection="1">
      <alignment horizontal="left" vertical="top"/>
    </xf>
    <xf numFmtId="164" fontId="4" fillId="2" borderId="2" xfId="1" applyNumberFormat="1" applyFont="1" applyFill="1" applyBorder="1" applyProtection="1"/>
    <xf numFmtId="0" fontId="3" fillId="2" borderId="0" xfId="0" applyFont="1" applyFill="1" applyBorder="1" applyProtection="1"/>
    <xf numFmtId="164" fontId="3" fillId="2" borderId="0" xfId="0" applyNumberFormat="1" applyFont="1" applyFill="1" applyBorder="1" applyProtection="1"/>
    <xf numFmtId="164" fontId="2" fillId="2" borderId="3" xfId="1" applyNumberFormat="1" applyFont="1" applyFill="1" applyBorder="1" applyProtection="1"/>
    <xf numFmtId="0" fontId="11" fillId="2" borderId="0" xfId="17" applyFont="1" applyFill="1" applyProtection="1"/>
    <xf numFmtId="0" fontId="11" fillId="2" borderId="0" xfId="0" applyFont="1" applyFill="1" applyProtection="1"/>
    <xf numFmtId="0" fontId="11" fillId="2" borderId="0" xfId="17" applyFont="1" applyFill="1" applyBorder="1" applyProtection="1"/>
    <xf numFmtId="0" fontId="12" fillId="2" borderId="0" xfId="18" applyFont="1" applyFill="1" applyBorder="1" applyProtection="1"/>
    <xf numFmtId="0" fontId="6" fillId="2" borderId="0" xfId="18" applyFont="1" applyFill="1" applyBorder="1" applyProtection="1"/>
    <xf numFmtId="43" fontId="6" fillId="2" borderId="0" xfId="0" applyNumberFormat="1" applyFont="1" applyFill="1" applyProtection="1"/>
    <xf numFmtId="0" fontId="14" fillId="2" borderId="0" xfId="17" applyFont="1" applyFill="1" applyProtection="1"/>
    <xf numFmtId="0" fontId="14" fillId="2" borderId="0" xfId="0" applyFont="1" applyFill="1" applyProtection="1"/>
    <xf numFmtId="0" fontId="14" fillId="2" borderId="0" xfId="17" applyFont="1" applyFill="1" applyBorder="1" applyProtection="1"/>
    <xf numFmtId="0" fontId="2" fillId="2" borderId="0" xfId="18" applyFont="1" applyFill="1" applyBorder="1" applyProtection="1"/>
    <xf numFmtId="0" fontId="2" fillId="2" borderId="2" xfId="18" applyFont="1" applyFill="1" applyBorder="1" applyProtection="1"/>
    <xf numFmtId="0" fontId="16" fillId="2" borderId="0" xfId="21" applyFont="1" applyFill="1"/>
    <xf numFmtId="0" fontId="15" fillId="2" borderId="0" xfId="21" applyFont="1" applyFill="1"/>
    <xf numFmtId="0" fontId="15" fillId="0" borderId="0" xfId="21" applyFont="1"/>
    <xf numFmtId="0" fontId="2" fillId="2" borderId="0" xfId="21" applyFont="1" applyFill="1" applyBorder="1" applyAlignment="1">
      <alignment horizontal="left"/>
    </xf>
    <xf numFmtId="0" fontId="3" fillId="2" borderId="0" xfId="21" applyFont="1" applyFill="1" applyBorder="1" applyAlignment="1">
      <alignment horizontal="center"/>
    </xf>
    <xf numFmtId="0" fontId="3" fillId="2" borderId="0" xfId="21" applyFont="1" applyFill="1" applyBorder="1" applyAlignment="1">
      <alignment horizontal="center" wrapText="1"/>
    </xf>
    <xf numFmtId="0" fontId="2" fillId="2" borderId="0" xfId="21" applyFont="1" applyFill="1" applyBorder="1" applyAlignment="1">
      <alignment horizontal="center"/>
    </xf>
    <xf numFmtId="0" fontId="2" fillId="2" borderId="0" xfId="21" applyFont="1" applyFill="1" applyBorder="1" applyAlignment="1">
      <alignment horizontal="center" wrapText="1"/>
    </xf>
    <xf numFmtId="0" fontId="17" fillId="2" borderId="0" xfId="21" applyFont="1" applyFill="1" applyBorder="1" applyAlignment="1"/>
    <xf numFmtId="164" fontId="2" fillId="2" borderId="0" xfId="22" applyNumberFormat="1" applyFont="1" applyFill="1" applyBorder="1" applyAlignment="1">
      <alignment horizontal="center"/>
    </xf>
    <xf numFmtId="166" fontId="2" fillId="2" borderId="0" xfId="23" applyNumberFormat="1" applyFont="1" applyFill="1"/>
    <xf numFmtId="164" fontId="2" fillId="2" borderId="3" xfId="22" applyNumberFormat="1" applyFont="1" applyFill="1" applyBorder="1" applyAlignment="1">
      <alignment horizontal="center"/>
    </xf>
    <xf numFmtId="166" fontId="2" fillId="2" borderId="0" xfId="23" applyNumberFormat="1" applyFont="1" applyFill="1" applyAlignment="1">
      <alignment horizontal="center"/>
    </xf>
    <xf numFmtId="0" fontId="3" fillId="2" borderId="0" xfId="21" applyFont="1" applyFill="1" applyBorder="1" applyAlignment="1">
      <alignment horizontal="left" indent="1"/>
    </xf>
    <xf numFmtId="164" fontId="3" fillId="2" borderId="0" xfId="22" applyNumberFormat="1" applyFont="1" applyFill="1" applyBorder="1" applyAlignment="1">
      <alignment horizontal="center"/>
    </xf>
    <xf numFmtId="166" fontId="3" fillId="2" borderId="0" xfId="23" applyNumberFormat="1" applyFont="1" applyFill="1"/>
    <xf numFmtId="0" fontId="2" fillId="2" borderId="0" xfId="21" applyFont="1" applyFill="1" applyBorder="1" applyAlignment="1"/>
    <xf numFmtId="0" fontId="3" fillId="2" borderId="0" xfId="21" applyFont="1" applyFill="1" applyBorder="1" applyAlignment="1"/>
    <xf numFmtId="0" fontId="2" fillId="2" borderId="0" xfId="21" applyFont="1" applyFill="1" applyBorder="1"/>
    <xf numFmtId="164" fontId="3" fillId="2" borderId="0" xfId="22" applyNumberFormat="1" applyFont="1" applyFill="1" applyBorder="1" applyAlignment="1"/>
    <xf numFmtId="0" fontId="2" fillId="2" borderId="0" xfId="21" applyFont="1" applyFill="1" applyBorder="1" applyAlignment="1">
      <alignment horizontal="left" indent="1"/>
    </xf>
    <xf numFmtId="0" fontId="3" fillId="2" borderId="0" xfId="21" applyFont="1" applyFill="1"/>
    <xf numFmtId="0" fontId="3" fillId="2" borderId="0" xfId="21" applyFont="1" applyFill="1" applyBorder="1" applyAlignment="1">
      <alignment horizontal="left"/>
    </xf>
    <xf numFmtId="167" fontId="2" fillId="2" borderId="0" xfId="23" applyNumberFormat="1" applyFont="1" applyFill="1"/>
    <xf numFmtId="168" fontId="2" fillId="2" borderId="0" xfId="23" applyNumberFormat="1" applyFont="1" applyFill="1"/>
    <xf numFmtId="167" fontId="2" fillId="2" borderId="0" xfId="21" applyNumberFormat="1" applyFont="1" applyFill="1"/>
    <xf numFmtId="167" fontId="3" fillId="2" borderId="0" xfId="21" applyNumberFormat="1" applyFont="1" applyFill="1"/>
    <xf numFmtId="0" fontId="3" fillId="2" borderId="3" xfId="21" applyFont="1" applyFill="1" applyBorder="1"/>
    <xf numFmtId="166" fontId="3" fillId="2" borderId="0" xfId="21" applyNumberFormat="1" applyFont="1" applyFill="1"/>
    <xf numFmtId="0" fontId="2" fillId="2" borderId="0" xfId="21" applyFont="1" applyFill="1" applyAlignment="1">
      <alignment horizontal="left" wrapText="1"/>
    </xf>
    <xf numFmtId="0" fontId="15" fillId="0" borderId="0" xfId="21" applyFont="1" applyFill="1"/>
    <xf numFmtId="0" fontId="2" fillId="2" borderId="0" xfId="21" applyFont="1" applyFill="1" applyAlignment="1">
      <alignment horizontal="left" wrapText="1"/>
    </xf>
    <xf numFmtId="164" fontId="4" fillId="2" borderId="0" xfId="1" applyNumberFormat="1" applyFont="1" applyFill="1" applyAlignment="1" applyProtection="1">
      <alignment horizontal="right"/>
      <protection locked="0"/>
    </xf>
    <xf numFmtId="164" fontId="4" fillId="2" borderId="0" xfId="1" applyNumberFormat="1" applyFont="1" applyFill="1" applyProtection="1">
      <protection locked="0"/>
    </xf>
    <xf numFmtId="164" fontId="3" fillId="2" borderId="2" xfId="1" applyNumberFormat="1" applyFont="1" applyFill="1" applyBorder="1" applyProtection="1">
      <protection locked="0"/>
    </xf>
    <xf numFmtId="164" fontId="4" fillId="2" borderId="3" xfId="1" applyNumberFormat="1" applyFont="1" applyFill="1" applyBorder="1" applyProtection="1">
      <protection locked="0"/>
    </xf>
    <xf numFmtId="43" fontId="4" fillId="2" borderId="0" xfId="12" applyNumberFormat="1" applyFont="1" applyFill="1" applyProtection="1">
      <protection locked="0"/>
    </xf>
    <xf numFmtId="43" fontId="4" fillId="2" borderId="0" xfId="1" applyNumberFormat="1" applyFont="1" applyFill="1" applyProtection="1">
      <protection locked="0"/>
    </xf>
    <xf numFmtId="164" fontId="4" fillId="2" borderId="0" xfId="0" applyNumberFormat="1" applyFont="1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0" fillId="2" borderId="0" xfId="0" applyFill="1"/>
    <xf numFmtId="164" fontId="11" fillId="2" borderId="0" xfId="17" applyNumberFormat="1" applyFont="1" applyFill="1" applyAlignment="1" applyProtection="1">
      <alignment horizontal="left" vertical="top" wrapText="1"/>
    </xf>
    <xf numFmtId="164" fontId="4" fillId="2" borderId="0" xfId="17" applyNumberFormat="1" applyFont="1" applyFill="1" applyProtection="1"/>
    <xf numFmtId="0" fontId="3" fillId="2" borderId="1" xfId="0" applyFont="1" applyFill="1" applyBorder="1" applyAlignment="1" applyProtection="1">
      <alignment horizontal="center"/>
    </xf>
    <xf numFmtId="0" fontId="8" fillId="2" borderId="0" xfId="17" applyFont="1" applyFill="1" applyAlignment="1" applyProtection="1">
      <alignment horizontal="left" wrapText="1"/>
    </xf>
    <xf numFmtId="0" fontId="8" fillId="2" borderId="0" xfId="17" applyFont="1" applyFill="1" applyAlignment="1" applyProtection="1">
      <alignment horizontal="left" vertical="top"/>
    </xf>
    <xf numFmtId="0" fontId="4" fillId="2" borderId="0" xfId="18" applyFont="1" applyFill="1" applyAlignment="1" applyProtection="1">
      <alignment wrapText="1"/>
    </xf>
    <xf numFmtId="0" fontId="3" fillId="2" borderId="2" xfId="18" applyFont="1" applyFill="1" applyBorder="1" applyAlignment="1" applyProtection="1">
      <alignment wrapText="1"/>
    </xf>
    <xf numFmtId="0" fontId="3" fillId="2" borderId="0" xfId="15" applyFont="1" applyFill="1" applyAlignment="1" applyProtection="1">
      <alignment horizontal="left" wrapText="1"/>
    </xf>
    <xf numFmtId="0" fontId="11" fillId="2" borderId="0" xfId="17" applyFont="1" applyFill="1" applyAlignment="1" applyProtection="1">
      <alignment horizontal="left" vertical="top" wrapText="1"/>
    </xf>
    <xf numFmtId="0" fontId="3" fillId="2" borderId="3" xfId="21" applyFont="1" applyFill="1" applyBorder="1" applyAlignment="1">
      <alignment horizontal="center"/>
    </xf>
    <xf numFmtId="0" fontId="2" fillId="2" borderId="0" xfId="21" applyFont="1" applyFill="1" applyAlignment="1">
      <alignment horizontal="left" wrapText="1"/>
    </xf>
  </cellXfs>
  <cellStyles count="24">
    <cellStyle name="Comma" xfId="1" builtinId="3"/>
    <cellStyle name="Comma 16" xfId="2"/>
    <cellStyle name="Comma 17" xfId="3"/>
    <cellStyle name="Comma 18" xfId="4"/>
    <cellStyle name="Comma 19" xfId="5"/>
    <cellStyle name="Comma 2" xfId="22"/>
    <cellStyle name="Comma 24" xfId="6"/>
    <cellStyle name="Comma 25" xfId="7"/>
    <cellStyle name="Comma 26" xfId="8"/>
    <cellStyle name="Comma 31" xfId="9"/>
    <cellStyle name="Comma 32" xfId="10"/>
    <cellStyle name="Comma 33" xfId="11"/>
    <cellStyle name="Comma 34" xfId="12"/>
    <cellStyle name="Comma 35" xfId="13"/>
    <cellStyle name="Normal" xfId="0" builtinId="0"/>
    <cellStyle name="Normal 2" xfId="14"/>
    <cellStyle name="Normal 3" xfId="21"/>
    <cellStyle name="Normal_2001qa206FINAL" xfId="15"/>
    <cellStyle name="Normal_Inc Statement_1" xfId="16"/>
    <cellStyle name="Normal_QTR495" xfId="17"/>
    <cellStyle name="Normal_Sheet1" xfId="18"/>
    <cellStyle name="Percent" xfId="19" builtinId="5"/>
    <cellStyle name="Percent 2" xfId="23"/>
    <cellStyle name="Percent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209550</xdr:colOff>
      <xdr:row>0</xdr:row>
      <xdr:rowOff>19050</xdr:rowOff>
    </xdr:from>
    <xdr:to>
      <xdr:col>23</xdr:col>
      <xdr:colOff>571500</xdr:colOff>
      <xdr:row>2</xdr:row>
      <xdr:rowOff>123825</xdr:rowOff>
    </xdr:to>
    <xdr:pic>
      <xdr:nvPicPr>
        <xdr:cNvPr id="5129" name="Picture 2" descr="xer_3ln_r_rgb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711"/>
        <a:stretch>
          <a:fillRect/>
        </a:stretch>
      </xdr:blipFill>
      <xdr:spPr bwMode="auto">
        <a:xfrm>
          <a:off x="13439775" y="19050"/>
          <a:ext cx="1057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175259</xdr:colOff>
      <xdr:row>0</xdr:row>
      <xdr:rowOff>140970</xdr:rowOff>
    </xdr:from>
    <xdr:to>
      <xdr:col>15</xdr:col>
      <xdr:colOff>632460</xdr:colOff>
      <xdr:row>2</xdr:row>
      <xdr:rowOff>312419</xdr:rowOff>
    </xdr:to>
    <xdr:sp macro="" textlink="">
      <xdr:nvSpPr>
        <xdr:cNvPr id="2" name="TextBox 1"/>
        <xdr:cNvSpPr txBox="1"/>
      </xdr:nvSpPr>
      <xdr:spPr>
        <a:xfrm>
          <a:off x="4267199" y="140970"/>
          <a:ext cx="5859781" cy="590549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Xerox Financial Model – Non-GAAP basis </a:t>
          </a: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is adjusted to exclude non-service retirement related costs, restructuring and related costs as well as amortization of intangibles.</a:t>
          </a:r>
        </a:p>
        <a:p>
          <a:pPr algn="l"/>
          <a:endParaRPr lang="en-US" sz="1100">
            <a:solidFill>
              <a:schemeClr val="bg1"/>
            </a:solidFill>
          </a:endParaRPr>
        </a:p>
      </xdr:txBody>
    </xdr:sp>
    <xdr:clientData/>
  </xdr:twoCellAnchor>
  <xdr:oneCellAnchor>
    <xdr:from>
      <xdr:col>20</xdr:col>
      <xdr:colOff>552450</xdr:colOff>
      <xdr:row>0</xdr:row>
      <xdr:rowOff>171450</xdr:rowOff>
    </xdr:from>
    <xdr:ext cx="1085850" cy="419100"/>
    <xdr:pic>
      <xdr:nvPicPr>
        <xdr:cNvPr id="4" name="Picture 2" descr="xer_3ln_r_rgb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711"/>
        <a:stretch>
          <a:fillRect/>
        </a:stretch>
      </xdr:blipFill>
      <xdr:spPr bwMode="auto">
        <a:xfrm>
          <a:off x="11468100" y="171450"/>
          <a:ext cx="10858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107156</xdr:colOff>
      <xdr:row>0</xdr:row>
      <xdr:rowOff>69056</xdr:rowOff>
    </xdr:from>
    <xdr:ext cx="1085850" cy="419100"/>
    <xdr:pic>
      <xdr:nvPicPr>
        <xdr:cNvPr id="2" name="Picture 2" descr="xer_3ln_r_rgb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711"/>
        <a:stretch>
          <a:fillRect/>
        </a:stretch>
      </xdr:blipFill>
      <xdr:spPr bwMode="auto">
        <a:xfrm>
          <a:off x="8670131" y="69056"/>
          <a:ext cx="10858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Q&amp;A\Q495\Q&amp;AQ4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MANAG\WEBSURF\EXCLBR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Q&amp;A\Q395\Q195\QA1311Q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E%20NAME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 1020"/>
      <sheetName val="BWDATA"/>
      <sheetName val="MKTPLC TOT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 1020"/>
      <sheetName val="MKTPLC TOT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1311"/>
      <sheetName val="Q&amp;A 1020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AMES"/>
      <sheetName val="isg hc"/>
      <sheetName val="Avg Sal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259"/>
  <sheetViews>
    <sheetView tabSelected="1" topLeftCell="A49" workbookViewId="0">
      <selection activeCell="D60" sqref="D60"/>
    </sheetView>
  </sheetViews>
  <sheetFormatPr defaultColWidth="9.109375" defaultRowHeight="13.2" x14ac:dyDescent="0.25"/>
  <cols>
    <col min="1" max="1" width="9.109375" style="6"/>
    <col min="2" max="2" width="17.88671875" style="6" customWidth="1"/>
    <col min="3" max="3" width="9.109375" style="6"/>
    <col min="4" max="4" width="23.5546875" style="6" customWidth="1"/>
    <col min="5" max="5" width="3" style="2" customWidth="1"/>
    <col min="6" max="6" width="10.109375" style="2" customWidth="1"/>
    <col min="7" max="7" width="3" style="2" customWidth="1"/>
    <col min="8" max="8" width="10" style="2" customWidth="1"/>
    <col min="9" max="10" width="10.109375" style="2" customWidth="1"/>
    <col min="11" max="11" width="10.44140625" style="2" customWidth="1"/>
    <col min="12" max="12" width="11.33203125" style="2" customWidth="1"/>
    <col min="13" max="13" width="4.109375" style="2" customWidth="1"/>
    <col min="14" max="14" width="10.44140625" style="2" bestFit="1" customWidth="1"/>
    <col min="15" max="15" width="11.109375" style="2" customWidth="1"/>
    <col min="16" max="16" width="12.33203125" style="2" customWidth="1"/>
    <col min="17" max="17" width="9.44140625" style="2" customWidth="1"/>
    <col min="18" max="18" width="11.88671875" style="2" customWidth="1"/>
    <col min="19" max="19" width="3.5546875" style="2" customWidth="1"/>
    <col min="20" max="22" width="10.44140625" style="2" customWidth="1"/>
    <col min="23" max="23" width="10.44140625" style="2" hidden="1" customWidth="1"/>
    <col min="24" max="24" width="11.88671875" style="2" customWidth="1"/>
    <col min="25" max="25" width="3.109375" style="3" customWidth="1"/>
    <col min="26" max="26" width="4.44140625" style="3" customWidth="1"/>
    <col min="27" max="32" width="9.109375" style="5"/>
    <col min="33" max="16384" width="9.109375" style="2"/>
  </cols>
  <sheetData>
    <row r="1" spans="1:25" x14ac:dyDescent="0.25">
      <c r="A1" s="1" t="s">
        <v>0</v>
      </c>
      <c r="B1" s="1"/>
      <c r="C1" s="1"/>
      <c r="D1" s="1"/>
    </row>
    <row r="2" spans="1:25" x14ac:dyDescent="0.25">
      <c r="A2" s="1" t="s">
        <v>1</v>
      </c>
    </row>
    <row r="4" spans="1:25" ht="13.8" thickBot="1" x14ac:dyDescent="0.3">
      <c r="A4" s="6" t="s">
        <v>2</v>
      </c>
      <c r="F4" s="127">
        <v>2014</v>
      </c>
      <c r="H4" s="131">
        <v>2015</v>
      </c>
      <c r="I4" s="131"/>
      <c r="J4" s="131"/>
      <c r="K4" s="131"/>
      <c r="L4" s="131"/>
      <c r="N4" s="131">
        <v>2016</v>
      </c>
      <c r="O4" s="131"/>
      <c r="P4" s="131"/>
      <c r="Q4" s="131"/>
      <c r="R4" s="131"/>
      <c r="T4" s="131">
        <v>2017</v>
      </c>
      <c r="U4" s="131"/>
      <c r="V4" s="131"/>
      <c r="W4" s="131"/>
      <c r="X4" s="131"/>
    </row>
    <row r="5" spans="1:25" ht="13.8" thickBot="1" x14ac:dyDescent="0.3">
      <c r="A5" s="7"/>
      <c r="B5" s="7"/>
      <c r="C5" s="7"/>
      <c r="D5" s="7"/>
      <c r="F5" s="67" t="s">
        <v>7</v>
      </c>
      <c r="H5" s="67" t="s">
        <v>3</v>
      </c>
      <c r="I5" s="67" t="s">
        <v>4</v>
      </c>
      <c r="J5" s="67" t="s">
        <v>5</v>
      </c>
      <c r="K5" s="67" t="s">
        <v>6</v>
      </c>
      <c r="L5" s="67" t="s">
        <v>7</v>
      </c>
      <c r="M5" s="68"/>
      <c r="N5" s="67" t="s">
        <v>3</v>
      </c>
      <c r="O5" s="67" t="s">
        <v>4</v>
      </c>
      <c r="P5" s="67" t="s">
        <v>5</v>
      </c>
      <c r="Q5" s="67" t="s">
        <v>6</v>
      </c>
      <c r="R5" s="67" t="s">
        <v>7</v>
      </c>
      <c r="S5" s="68"/>
      <c r="T5" s="67" t="s">
        <v>3</v>
      </c>
      <c r="U5" s="71" t="s">
        <v>4</v>
      </c>
      <c r="V5" s="67" t="s">
        <v>5</v>
      </c>
      <c r="W5" s="67" t="s">
        <v>6</v>
      </c>
      <c r="X5" s="67" t="s">
        <v>97</v>
      </c>
    </row>
    <row r="6" spans="1:25" x14ac:dyDescent="0.25">
      <c r="A6" s="8" t="s">
        <v>8</v>
      </c>
      <c r="B6" s="9"/>
      <c r="C6" s="9"/>
      <c r="D6" s="9"/>
      <c r="H6" s="3"/>
      <c r="I6" s="3"/>
      <c r="J6" s="3"/>
      <c r="K6" s="3"/>
      <c r="L6" s="3"/>
      <c r="N6" s="3"/>
      <c r="O6" s="3"/>
      <c r="P6" s="3"/>
      <c r="Q6" s="3"/>
      <c r="R6" s="3"/>
      <c r="T6" s="3"/>
      <c r="U6" s="3"/>
      <c r="V6" s="3"/>
      <c r="W6" s="3"/>
      <c r="X6" s="3"/>
      <c r="Y6" s="9"/>
    </row>
    <row r="7" spans="1:25" x14ac:dyDescent="0.25">
      <c r="A7" s="6" t="s">
        <v>9</v>
      </c>
      <c r="F7" s="49">
        <v>5214</v>
      </c>
      <c r="H7" s="49">
        <v>1107</v>
      </c>
      <c r="I7" s="49">
        <v>1205</v>
      </c>
      <c r="J7" s="49">
        <v>1132</v>
      </c>
      <c r="K7" s="49">
        <v>1230</v>
      </c>
      <c r="L7" s="49">
        <f>SUM(H7:K7)</f>
        <v>4674</v>
      </c>
      <c r="M7" s="62"/>
      <c r="N7" s="49">
        <f>1003</f>
        <v>1003</v>
      </c>
      <c r="O7" s="49">
        <v>1126</v>
      </c>
      <c r="P7" s="49">
        <v>1057</v>
      </c>
      <c r="Q7" s="49">
        <f>1132+1</f>
        <v>1133</v>
      </c>
      <c r="R7" s="49">
        <f>SUM(N7:Q7)</f>
        <v>4319</v>
      </c>
      <c r="S7" s="62"/>
      <c r="T7" s="49">
        <v>936</v>
      </c>
      <c r="U7" s="49">
        <v>1010</v>
      </c>
      <c r="V7" s="120">
        <v>981</v>
      </c>
      <c r="W7" s="49"/>
      <c r="X7" s="49">
        <f>SUM(T7:W7)</f>
        <v>2927</v>
      </c>
      <c r="Y7" s="9"/>
    </row>
    <row r="8" spans="1:25" x14ac:dyDescent="0.25">
      <c r="A8" s="33" t="s">
        <v>60</v>
      </c>
      <c r="F8" s="49">
        <v>7078</v>
      </c>
      <c r="H8" s="49">
        <f>6+1604</f>
        <v>1610</v>
      </c>
      <c r="I8" s="49">
        <f>7+1627</f>
        <v>1634</v>
      </c>
      <c r="J8" s="49">
        <f>5+1564</f>
        <v>1569</v>
      </c>
      <c r="K8" s="49">
        <f>6+1626</f>
        <v>1632</v>
      </c>
      <c r="L8" s="49">
        <f>SUM(H8:K8)</f>
        <v>6445</v>
      </c>
      <c r="M8" s="62"/>
      <c r="N8" s="49">
        <f>5+1524</f>
        <v>1529</v>
      </c>
      <c r="O8" s="49">
        <f>6+1579</f>
        <v>1585</v>
      </c>
      <c r="P8" s="49">
        <f>4+1485</f>
        <v>1489</v>
      </c>
      <c r="Q8" s="49">
        <f>6+1518</f>
        <v>1524</v>
      </c>
      <c r="R8" s="49">
        <f>SUM(N8:Q8)</f>
        <v>6127</v>
      </c>
      <c r="S8" s="62"/>
      <c r="T8" s="49">
        <v>1442</v>
      </c>
      <c r="U8" s="49">
        <v>1483</v>
      </c>
      <c r="V8" s="120">
        <v>1443</v>
      </c>
      <c r="W8" s="49"/>
      <c r="X8" s="49">
        <f>SUM(T8:W8)</f>
        <v>4368</v>
      </c>
      <c r="Y8" s="9"/>
    </row>
    <row r="9" spans="1:25" x14ac:dyDescent="0.25">
      <c r="A9" s="6" t="s">
        <v>10</v>
      </c>
      <c r="F9" s="49">
        <v>387</v>
      </c>
      <c r="H9" s="49">
        <v>90</v>
      </c>
      <c r="I9" s="49">
        <v>87</v>
      </c>
      <c r="J9" s="49">
        <v>85</v>
      </c>
      <c r="K9" s="49">
        <v>84</v>
      </c>
      <c r="L9" s="49">
        <f>SUM(H9:K9)</f>
        <v>346</v>
      </c>
      <c r="M9" s="62"/>
      <c r="N9" s="49">
        <v>83</v>
      </c>
      <c r="O9" s="49">
        <v>82</v>
      </c>
      <c r="P9" s="49">
        <v>83</v>
      </c>
      <c r="Q9" s="49">
        <v>77</v>
      </c>
      <c r="R9" s="49">
        <f>SUM(N9:Q9)</f>
        <v>325</v>
      </c>
      <c r="S9" s="62"/>
      <c r="T9" s="49">
        <v>76</v>
      </c>
      <c r="U9" s="49">
        <v>74</v>
      </c>
      <c r="V9" s="120">
        <v>73</v>
      </c>
      <c r="W9" s="49"/>
      <c r="X9" s="49">
        <f>SUM(T9:W9)</f>
        <v>223</v>
      </c>
      <c r="Y9" s="9"/>
    </row>
    <row r="10" spans="1:25" x14ac:dyDescent="0.25">
      <c r="A10" s="18" t="s">
        <v>11</v>
      </c>
      <c r="B10" s="18"/>
      <c r="C10" s="18"/>
      <c r="D10" s="18"/>
      <c r="F10" s="63">
        <f>SUM(F7:F9)</f>
        <v>12679</v>
      </c>
      <c r="H10" s="63">
        <f>SUM(H7:H9)</f>
        <v>2807</v>
      </c>
      <c r="I10" s="63">
        <f>SUM(I7:I9)</f>
        <v>2926</v>
      </c>
      <c r="J10" s="63">
        <f>SUM(J7:J9)</f>
        <v>2786</v>
      </c>
      <c r="K10" s="63">
        <f>SUM(K7:K9)</f>
        <v>2946</v>
      </c>
      <c r="L10" s="63">
        <f>SUM(L7:L9)</f>
        <v>11465</v>
      </c>
      <c r="M10" s="62"/>
      <c r="N10" s="63">
        <f>SUM(N7:N9)</f>
        <v>2615</v>
      </c>
      <c r="O10" s="63">
        <f>SUM(O7:O9)</f>
        <v>2793</v>
      </c>
      <c r="P10" s="63">
        <f>SUM(P7:P9)</f>
        <v>2629</v>
      </c>
      <c r="Q10" s="63">
        <f>SUM(Q7:Q9)</f>
        <v>2734</v>
      </c>
      <c r="R10" s="63">
        <f>SUM(R7:R9)</f>
        <v>10771</v>
      </c>
      <c r="S10" s="62"/>
      <c r="T10" s="63">
        <f>SUM(T7:T9)</f>
        <v>2454</v>
      </c>
      <c r="U10" s="63">
        <f>SUM(U7:U9)</f>
        <v>2567</v>
      </c>
      <c r="V10" s="63">
        <f>SUM(V7:V9)</f>
        <v>2497</v>
      </c>
      <c r="W10" s="63">
        <f>SUM(W7:W9)</f>
        <v>0</v>
      </c>
      <c r="X10" s="63">
        <f>SUM(T10:W10)</f>
        <v>7518</v>
      </c>
      <c r="Y10" s="8"/>
    </row>
    <row r="11" spans="1:25" x14ac:dyDescent="0.25">
      <c r="A11" s="9"/>
      <c r="B11" s="9"/>
      <c r="C11" s="9"/>
      <c r="D11" s="9"/>
      <c r="F11" s="10"/>
      <c r="H11" s="10"/>
      <c r="I11" s="10"/>
      <c r="J11" s="10"/>
      <c r="K11" s="10"/>
      <c r="L11" s="10"/>
      <c r="N11" s="10"/>
      <c r="O11" s="10"/>
      <c r="P11" s="10"/>
      <c r="Q11" s="10"/>
      <c r="R11" s="10"/>
      <c r="T11" s="10"/>
      <c r="U11" s="10"/>
      <c r="V11" s="10"/>
      <c r="W11" s="10"/>
      <c r="X11" s="10"/>
      <c r="Y11" s="9"/>
    </row>
    <row r="12" spans="1:25" x14ac:dyDescent="0.25">
      <c r="A12" s="1" t="s">
        <v>12</v>
      </c>
      <c r="B12" s="1"/>
      <c r="F12" s="10"/>
      <c r="H12" s="10"/>
      <c r="I12" s="10"/>
      <c r="J12" s="10"/>
      <c r="K12" s="10"/>
      <c r="L12" s="10"/>
      <c r="N12" s="10"/>
      <c r="O12" s="10"/>
      <c r="P12" s="10"/>
      <c r="Q12" s="10"/>
      <c r="R12" s="10"/>
      <c r="T12" s="10"/>
      <c r="U12" s="10"/>
      <c r="V12" s="10"/>
      <c r="W12" s="10"/>
      <c r="X12" s="10"/>
      <c r="Y12" s="9"/>
    </row>
    <row r="13" spans="1:25" x14ac:dyDescent="0.25">
      <c r="A13" s="6" t="s">
        <v>13</v>
      </c>
      <c r="F13" s="10">
        <v>3227</v>
      </c>
      <c r="H13" s="10">
        <v>664</v>
      </c>
      <c r="I13" s="10">
        <v>766</v>
      </c>
      <c r="J13" s="10">
        <v>712</v>
      </c>
      <c r="K13" s="10">
        <f>780</f>
        <v>780</v>
      </c>
      <c r="L13" s="10">
        <f>SUM(H13:K13)</f>
        <v>2922</v>
      </c>
      <c r="N13" s="10">
        <v>614</v>
      </c>
      <c r="O13" s="10">
        <v>696</v>
      </c>
      <c r="P13" s="10">
        <v>647</v>
      </c>
      <c r="Q13" s="10">
        <v>700</v>
      </c>
      <c r="R13" s="10">
        <f>SUM(N13:Q13)</f>
        <v>2657</v>
      </c>
      <c r="T13" s="10">
        <v>567</v>
      </c>
      <c r="U13" s="10">
        <v>619</v>
      </c>
      <c r="V13" s="121">
        <v>594</v>
      </c>
      <c r="W13" s="10"/>
      <c r="X13" s="10">
        <f>SUM(T13:W13)</f>
        <v>1780</v>
      </c>
      <c r="Y13" s="9"/>
    </row>
    <row r="14" spans="1:25" x14ac:dyDescent="0.25">
      <c r="A14" s="33" t="s">
        <v>61</v>
      </c>
      <c r="F14" s="10">
        <v>4202</v>
      </c>
      <c r="H14" s="10">
        <v>976</v>
      </c>
      <c r="I14" s="10">
        <v>954</v>
      </c>
      <c r="J14" s="10">
        <v>937</v>
      </c>
      <c r="K14" s="10">
        <f>964</f>
        <v>964</v>
      </c>
      <c r="L14" s="10">
        <f>SUM(H14:K14)</f>
        <v>3831</v>
      </c>
      <c r="N14" s="10">
        <v>950</v>
      </c>
      <c r="O14" s="10">
        <v>953</v>
      </c>
      <c r="P14" s="10">
        <v>913</v>
      </c>
      <c r="Q14" s="10">
        <v>909</v>
      </c>
      <c r="R14" s="10">
        <f>SUM(N14:Q14)</f>
        <v>3725</v>
      </c>
      <c r="T14" s="10">
        <v>900</v>
      </c>
      <c r="U14" s="10">
        <v>884</v>
      </c>
      <c r="V14" s="121">
        <v>882</v>
      </c>
      <c r="W14" s="10"/>
      <c r="X14" s="10">
        <f>SUM(T14:W14)</f>
        <v>2666</v>
      </c>
      <c r="Y14" s="9"/>
    </row>
    <row r="15" spans="1:25" x14ac:dyDescent="0.25">
      <c r="A15" s="54" t="s">
        <v>14</v>
      </c>
      <c r="F15" s="10">
        <v>140</v>
      </c>
      <c r="H15" s="10">
        <v>33</v>
      </c>
      <c r="I15" s="10">
        <v>32</v>
      </c>
      <c r="J15" s="10">
        <v>33</v>
      </c>
      <c r="K15" s="10">
        <v>32</v>
      </c>
      <c r="L15" s="10">
        <f>SUM(H15:K15)</f>
        <v>130</v>
      </c>
      <c r="N15" s="10">
        <v>33</v>
      </c>
      <c r="O15" s="10">
        <v>32</v>
      </c>
      <c r="P15" s="10">
        <v>32</v>
      </c>
      <c r="Q15" s="10">
        <v>31</v>
      </c>
      <c r="R15" s="10">
        <f>SUM(N15:Q15)</f>
        <v>128</v>
      </c>
      <c r="T15" s="10">
        <v>33</v>
      </c>
      <c r="U15" s="10">
        <v>33</v>
      </c>
      <c r="V15" s="121">
        <v>33</v>
      </c>
      <c r="W15" s="10"/>
      <c r="X15" s="10">
        <f>SUM(T15:W15)</f>
        <v>99</v>
      </c>
      <c r="Y15" s="9"/>
    </row>
    <row r="16" spans="1:25" x14ac:dyDescent="0.25">
      <c r="A16" s="18" t="s">
        <v>15</v>
      </c>
      <c r="B16" s="18"/>
      <c r="C16" s="18"/>
      <c r="D16" s="18"/>
      <c r="F16" s="11">
        <f>SUM(F13:F15)</f>
        <v>7569</v>
      </c>
      <c r="H16" s="11">
        <f>SUM(H13:H15)</f>
        <v>1673</v>
      </c>
      <c r="I16" s="11">
        <f>SUM(I13:I15)</f>
        <v>1752</v>
      </c>
      <c r="J16" s="11">
        <f>SUM(J13:J15)</f>
        <v>1682</v>
      </c>
      <c r="K16" s="11">
        <f>SUM(K13:K15)</f>
        <v>1776</v>
      </c>
      <c r="L16" s="11">
        <f>SUM(H16:K16)</f>
        <v>6883</v>
      </c>
      <c r="N16" s="11">
        <f>SUM(N13:N15)</f>
        <v>1597</v>
      </c>
      <c r="O16" s="11">
        <f>SUM(O13:O15)</f>
        <v>1681</v>
      </c>
      <c r="P16" s="11">
        <f>SUM(P13:P15)</f>
        <v>1592</v>
      </c>
      <c r="Q16" s="11">
        <f>SUM(Q13:Q15)</f>
        <v>1640</v>
      </c>
      <c r="R16" s="11">
        <f>SUM(N16:Q16)</f>
        <v>6510</v>
      </c>
      <c r="T16" s="11">
        <f>SUM(T13:T15)</f>
        <v>1500</v>
      </c>
      <c r="U16" s="11">
        <f>SUM(U13:U15)</f>
        <v>1536</v>
      </c>
      <c r="V16" s="11">
        <f>SUM(V13:V15)</f>
        <v>1509</v>
      </c>
      <c r="W16" s="11">
        <f>SUM(W13:W15)</f>
        <v>0</v>
      </c>
      <c r="X16" s="11">
        <f>SUM(T16:W16)</f>
        <v>4545</v>
      </c>
      <c r="Y16" s="8"/>
    </row>
    <row r="17" spans="1:25" x14ac:dyDescent="0.25">
      <c r="A17" s="9"/>
      <c r="B17" s="9"/>
      <c r="C17" s="9"/>
      <c r="D17" s="9"/>
      <c r="F17" s="10"/>
      <c r="H17" s="10"/>
      <c r="I17" s="10"/>
      <c r="J17" s="10"/>
      <c r="K17" s="10"/>
      <c r="L17" s="10"/>
      <c r="N17" s="10"/>
      <c r="O17" s="10"/>
      <c r="P17" s="10"/>
      <c r="Q17" s="10"/>
      <c r="R17" s="10"/>
      <c r="T17" s="10"/>
      <c r="U17" s="10"/>
      <c r="V17" s="10"/>
      <c r="W17" s="10"/>
      <c r="X17" s="10"/>
      <c r="Y17" s="9"/>
    </row>
    <row r="18" spans="1:25" x14ac:dyDescent="0.25">
      <c r="A18" s="8" t="s">
        <v>16</v>
      </c>
      <c r="B18" s="9"/>
      <c r="C18" s="9"/>
      <c r="D18" s="9"/>
      <c r="F18" s="10"/>
      <c r="H18" s="10"/>
      <c r="I18" s="10"/>
      <c r="J18" s="10"/>
      <c r="K18" s="10"/>
      <c r="L18" s="10"/>
      <c r="N18" s="10"/>
      <c r="O18" s="10"/>
      <c r="P18" s="10"/>
      <c r="Q18" s="10"/>
      <c r="R18" s="10"/>
      <c r="T18" s="10"/>
      <c r="U18" s="10"/>
      <c r="V18" s="10"/>
      <c r="W18" s="10"/>
      <c r="X18" s="10"/>
      <c r="Y18" s="9"/>
    </row>
    <row r="19" spans="1:25" x14ac:dyDescent="0.25">
      <c r="A19" s="6" t="s">
        <v>17</v>
      </c>
      <c r="B19" s="9"/>
      <c r="C19" s="9"/>
      <c r="D19" s="9"/>
      <c r="F19" s="12">
        <f t="shared" ref="F19:K21" si="0">+F7-F13</f>
        <v>1987</v>
      </c>
      <c r="H19" s="12">
        <f t="shared" si="0"/>
        <v>443</v>
      </c>
      <c r="I19" s="12">
        <f t="shared" si="0"/>
        <v>439</v>
      </c>
      <c r="J19" s="12">
        <f t="shared" si="0"/>
        <v>420</v>
      </c>
      <c r="K19" s="12">
        <f t="shared" si="0"/>
        <v>450</v>
      </c>
      <c r="L19" s="10">
        <f>SUM(H19:K19)</f>
        <v>1752</v>
      </c>
      <c r="N19" s="12">
        <f t="shared" ref="N19:Q21" si="1">+N7-N13</f>
        <v>389</v>
      </c>
      <c r="O19" s="12">
        <f t="shared" si="1"/>
        <v>430</v>
      </c>
      <c r="P19" s="12">
        <f t="shared" si="1"/>
        <v>410</v>
      </c>
      <c r="Q19" s="12">
        <f t="shared" si="1"/>
        <v>433</v>
      </c>
      <c r="R19" s="10">
        <f>SUM(N19:Q19)</f>
        <v>1662</v>
      </c>
      <c r="T19" s="12">
        <f t="shared" ref="T19:U21" si="2">+T7-T13</f>
        <v>369</v>
      </c>
      <c r="U19" s="12">
        <f t="shared" si="2"/>
        <v>391</v>
      </c>
      <c r="V19" s="12">
        <f t="shared" ref="V19:W19" si="3">+V7-V13</f>
        <v>387</v>
      </c>
      <c r="W19" s="12">
        <f t="shared" si="3"/>
        <v>0</v>
      </c>
      <c r="X19" s="12">
        <f>SUM(T19:W19)</f>
        <v>1147</v>
      </c>
      <c r="Y19" s="9"/>
    </row>
    <row r="20" spans="1:25" x14ac:dyDescent="0.25">
      <c r="A20" s="33" t="s">
        <v>62</v>
      </c>
      <c r="B20" s="9"/>
      <c r="C20" s="9"/>
      <c r="D20" s="9"/>
      <c r="F20" s="12">
        <f t="shared" ref="F20" si="4">+F8-F14</f>
        <v>2876</v>
      </c>
      <c r="H20" s="12">
        <f t="shared" si="0"/>
        <v>634</v>
      </c>
      <c r="I20" s="12">
        <f t="shared" si="0"/>
        <v>680</v>
      </c>
      <c r="J20" s="12">
        <f t="shared" si="0"/>
        <v>632</v>
      </c>
      <c r="K20" s="12">
        <f t="shared" si="0"/>
        <v>668</v>
      </c>
      <c r="L20" s="10">
        <f>SUM(H20:K20)</f>
        <v>2614</v>
      </c>
      <c r="N20" s="12">
        <f t="shared" si="1"/>
        <v>579</v>
      </c>
      <c r="O20" s="12">
        <f t="shared" si="1"/>
        <v>632</v>
      </c>
      <c r="P20" s="12">
        <f t="shared" si="1"/>
        <v>576</v>
      </c>
      <c r="Q20" s="12">
        <f t="shared" si="1"/>
        <v>615</v>
      </c>
      <c r="R20" s="10">
        <f>SUM(N20:Q20)</f>
        <v>2402</v>
      </c>
      <c r="T20" s="12">
        <f t="shared" si="2"/>
        <v>542</v>
      </c>
      <c r="U20" s="12">
        <f t="shared" si="2"/>
        <v>599</v>
      </c>
      <c r="V20" s="12">
        <f t="shared" ref="V20:W20" si="5">+V8-V14</f>
        <v>561</v>
      </c>
      <c r="W20" s="12">
        <f t="shared" si="5"/>
        <v>0</v>
      </c>
      <c r="X20" s="12">
        <f>SUM(T20:W20)</f>
        <v>1702</v>
      </c>
      <c r="Y20" s="9"/>
    </row>
    <row r="21" spans="1:25" x14ac:dyDescent="0.25">
      <c r="A21" s="54" t="s">
        <v>18</v>
      </c>
      <c r="B21" s="9"/>
      <c r="C21" s="9"/>
      <c r="D21" s="9"/>
      <c r="F21" s="12">
        <f t="shared" ref="F21" si="6">+F9-F15</f>
        <v>247</v>
      </c>
      <c r="H21" s="12">
        <f t="shared" si="0"/>
        <v>57</v>
      </c>
      <c r="I21" s="12">
        <f t="shared" si="0"/>
        <v>55</v>
      </c>
      <c r="J21" s="12">
        <f t="shared" si="0"/>
        <v>52</v>
      </c>
      <c r="K21" s="12">
        <f t="shared" si="0"/>
        <v>52</v>
      </c>
      <c r="L21" s="10">
        <f>SUM(H21:K21)</f>
        <v>216</v>
      </c>
      <c r="N21" s="12">
        <f t="shared" si="1"/>
        <v>50</v>
      </c>
      <c r="O21" s="12">
        <f t="shared" si="1"/>
        <v>50</v>
      </c>
      <c r="P21" s="12">
        <f t="shared" si="1"/>
        <v>51</v>
      </c>
      <c r="Q21" s="12">
        <f t="shared" si="1"/>
        <v>46</v>
      </c>
      <c r="R21" s="10">
        <f>SUM(N21:Q21)</f>
        <v>197</v>
      </c>
      <c r="T21" s="12">
        <f t="shared" si="2"/>
        <v>43</v>
      </c>
      <c r="U21" s="12">
        <f t="shared" si="2"/>
        <v>41</v>
      </c>
      <c r="V21" s="12">
        <f t="shared" ref="V21:W21" si="7">+V9-V15</f>
        <v>40</v>
      </c>
      <c r="W21" s="12">
        <f t="shared" si="7"/>
        <v>0</v>
      </c>
      <c r="X21" s="12">
        <f>SUM(T21:W21)</f>
        <v>124</v>
      </c>
      <c r="Y21" s="9"/>
    </row>
    <row r="22" spans="1:25" x14ac:dyDescent="0.25">
      <c r="A22" s="18" t="s">
        <v>19</v>
      </c>
      <c r="B22" s="18"/>
      <c r="C22" s="18"/>
      <c r="D22" s="18"/>
      <c r="F22" s="11">
        <f>SUM(F19:F21)</f>
        <v>5110</v>
      </c>
      <c r="H22" s="11">
        <f>SUM(H19:H21)</f>
        <v>1134</v>
      </c>
      <c r="I22" s="11">
        <f>SUM(I19:I21)</f>
        <v>1174</v>
      </c>
      <c r="J22" s="11">
        <f>SUM(J19:J21)</f>
        <v>1104</v>
      </c>
      <c r="K22" s="11">
        <f>SUM(K19:K21)</f>
        <v>1170</v>
      </c>
      <c r="L22" s="11">
        <f>SUM(L19:L21)</f>
        <v>4582</v>
      </c>
      <c r="N22" s="11">
        <f>SUM(N19:N21)</f>
        <v>1018</v>
      </c>
      <c r="O22" s="11">
        <f>SUM(O19:O21)</f>
        <v>1112</v>
      </c>
      <c r="P22" s="11">
        <f>SUM(P19:P21)</f>
        <v>1037</v>
      </c>
      <c r="Q22" s="11">
        <f>SUM(Q19:Q21)</f>
        <v>1094</v>
      </c>
      <c r="R22" s="11">
        <f>SUM(R19:R21)</f>
        <v>4261</v>
      </c>
      <c r="T22" s="11">
        <f>SUM(T19:T21)</f>
        <v>954</v>
      </c>
      <c r="U22" s="11">
        <f>SUM(U19:U21)</f>
        <v>1031</v>
      </c>
      <c r="V22" s="11">
        <f>SUM(V19:V21)</f>
        <v>988</v>
      </c>
      <c r="W22" s="11">
        <f>SUM(W19:W21)</f>
        <v>0</v>
      </c>
      <c r="X22" s="11">
        <f>SUM(T22:W22)</f>
        <v>2973</v>
      </c>
      <c r="Y22" s="8"/>
    </row>
    <row r="23" spans="1:25" x14ac:dyDescent="0.25">
      <c r="A23" s="8"/>
      <c r="B23" s="8"/>
      <c r="C23" s="8"/>
      <c r="D23" s="8"/>
      <c r="F23" s="13"/>
      <c r="H23" s="13"/>
      <c r="I23" s="13"/>
      <c r="J23" s="13"/>
      <c r="K23" s="13"/>
      <c r="L23" s="13"/>
      <c r="N23" s="13"/>
      <c r="O23" s="13"/>
      <c r="P23" s="13"/>
      <c r="Q23" s="13"/>
      <c r="R23" s="13"/>
      <c r="T23" s="13"/>
      <c r="U23" s="13"/>
      <c r="V23" s="13"/>
      <c r="W23" s="13"/>
      <c r="X23" s="13"/>
      <c r="Y23" s="8"/>
    </row>
    <row r="24" spans="1:25" x14ac:dyDescent="0.25">
      <c r="A24" s="18" t="s">
        <v>20</v>
      </c>
      <c r="B24" s="18"/>
      <c r="C24" s="18"/>
      <c r="D24" s="18"/>
      <c r="F24" s="11">
        <v>531</v>
      </c>
      <c r="H24" s="11">
        <v>130</v>
      </c>
      <c r="I24" s="11">
        <v>127</v>
      </c>
      <c r="J24" s="11">
        <v>126</v>
      </c>
      <c r="K24" s="11">
        <f>128</f>
        <v>128</v>
      </c>
      <c r="L24" s="11">
        <f>SUM(H24:K24)</f>
        <v>511</v>
      </c>
      <c r="N24" s="11">
        <v>126</v>
      </c>
      <c r="O24" s="11">
        <v>119</v>
      </c>
      <c r="P24" s="11">
        <v>118</v>
      </c>
      <c r="Q24" s="11">
        <f>114-1</f>
        <v>113</v>
      </c>
      <c r="R24" s="11">
        <f>SUM(N24:Q24)</f>
        <v>476</v>
      </c>
      <c r="S24" s="70"/>
      <c r="T24" s="11">
        <v>118</v>
      </c>
      <c r="U24" s="11">
        <v>106</v>
      </c>
      <c r="V24" s="122">
        <v>108</v>
      </c>
      <c r="W24" s="11"/>
      <c r="X24" s="11">
        <f>SUM(T24:W24)</f>
        <v>332</v>
      </c>
      <c r="Y24" s="8"/>
    </row>
    <row r="25" spans="1:25" x14ac:dyDescent="0.25">
      <c r="F25" s="10"/>
      <c r="H25" s="10"/>
      <c r="I25" s="10"/>
      <c r="J25" s="10"/>
      <c r="K25" s="10"/>
      <c r="L25" s="10"/>
      <c r="N25" s="10"/>
      <c r="O25" s="10"/>
      <c r="P25" s="10"/>
      <c r="Q25" s="10"/>
      <c r="R25" s="10"/>
      <c r="T25" s="10"/>
      <c r="U25" s="10"/>
      <c r="V25" s="10"/>
      <c r="W25" s="10"/>
      <c r="X25" s="10"/>
      <c r="Y25" s="9"/>
    </row>
    <row r="26" spans="1:25" x14ac:dyDescent="0.25">
      <c r="A26" s="61" t="s">
        <v>69</v>
      </c>
      <c r="F26" s="10">
        <v>49</v>
      </c>
      <c r="H26" s="10">
        <v>19</v>
      </c>
      <c r="I26" s="10">
        <v>14</v>
      </c>
      <c r="J26" s="10">
        <v>13</v>
      </c>
      <c r="K26" s="10">
        <v>3</v>
      </c>
      <c r="L26" s="10">
        <f>SUM(H26:K26)</f>
        <v>49</v>
      </c>
      <c r="N26" s="10">
        <v>12</v>
      </c>
      <c r="O26" s="10">
        <v>10</v>
      </c>
      <c r="P26" s="10">
        <v>13</v>
      </c>
      <c r="Q26" s="10">
        <v>2</v>
      </c>
      <c r="R26" s="10">
        <f>SUM(N26:Q26)</f>
        <v>37</v>
      </c>
      <c r="T26" s="10">
        <v>13</v>
      </c>
      <c r="U26" s="10">
        <v>9</v>
      </c>
      <c r="V26" s="121">
        <v>8</v>
      </c>
      <c r="W26" s="10"/>
      <c r="X26" s="10">
        <f>SUM(T26:W26)</f>
        <v>30</v>
      </c>
      <c r="Y26" s="9"/>
    </row>
    <row r="27" spans="1:25" x14ac:dyDescent="0.25">
      <c r="A27" s="134" t="s">
        <v>21</v>
      </c>
      <c r="B27" s="134"/>
      <c r="C27" s="134"/>
      <c r="D27" s="134"/>
      <c r="F27" s="10">
        <f>F28-F26</f>
        <v>3084</v>
      </c>
      <c r="H27" s="10">
        <f>738-H26</f>
        <v>719</v>
      </c>
      <c r="I27" s="10">
        <f>734-I26</f>
        <v>720</v>
      </c>
      <c r="J27" s="10">
        <f>678-J26</f>
        <v>665</v>
      </c>
      <c r="K27" s="10">
        <f>715-K26</f>
        <v>712</v>
      </c>
      <c r="L27" s="10">
        <f>SUM(H27:K27)</f>
        <v>2816</v>
      </c>
      <c r="N27" s="10">
        <f>701-N26</f>
        <v>689</v>
      </c>
      <c r="O27" s="10">
        <f>691-O26</f>
        <v>681</v>
      </c>
      <c r="P27" s="10">
        <f>664-P26</f>
        <v>651</v>
      </c>
      <c r="Q27" s="10">
        <f>639-Q26</f>
        <v>637</v>
      </c>
      <c r="R27" s="10">
        <f>SUM(N27:Q27)</f>
        <v>2658</v>
      </c>
      <c r="T27" s="10">
        <f>664-T26</f>
        <v>651</v>
      </c>
      <c r="U27" s="10">
        <f>643-U26</f>
        <v>634</v>
      </c>
      <c r="V27" s="121">
        <f>V28-V26</f>
        <v>640</v>
      </c>
      <c r="W27" s="10"/>
      <c r="X27" s="10">
        <f>SUM(T27:W27)</f>
        <v>1925</v>
      </c>
      <c r="Y27" s="14"/>
    </row>
    <row r="28" spans="1:25" x14ac:dyDescent="0.25">
      <c r="A28" s="135" t="s">
        <v>22</v>
      </c>
      <c r="B28" s="135"/>
      <c r="C28" s="135"/>
      <c r="D28" s="135"/>
      <c r="F28" s="15">
        <v>3133</v>
      </c>
      <c r="H28" s="15">
        <f>SUM(H26:H27)</f>
        <v>738</v>
      </c>
      <c r="I28" s="15">
        <f>SUM(I26:I27)</f>
        <v>734</v>
      </c>
      <c r="J28" s="15">
        <f>SUM(J26:J27)</f>
        <v>678</v>
      </c>
      <c r="K28" s="15">
        <f>SUM(K26:K27)</f>
        <v>715</v>
      </c>
      <c r="L28" s="15">
        <f>SUM(L26:L27)</f>
        <v>2865</v>
      </c>
      <c r="N28" s="15">
        <f>SUM(N26:N27)</f>
        <v>701</v>
      </c>
      <c r="O28" s="15">
        <f>SUM(O26:O27)</f>
        <v>691</v>
      </c>
      <c r="P28" s="15">
        <f>SUM(P26:P27)</f>
        <v>664</v>
      </c>
      <c r="Q28" s="15">
        <f>SUM(Q26:Q27)</f>
        <v>639</v>
      </c>
      <c r="R28" s="15">
        <f>SUM(R26:R27)</f>
        <v>2695</v>
      </c>
      <c r="S28" s="16"/>
      <c r="T28" s="15">
        <f>SUM(T26:T27)</f>
        <v>664</v>
      </c>
      <c r="U28" s="15">
        <f>SUM(U26:U27)</f>
        <v>643</v>
      </c>
      <c r="V28" s="15">
        <v>648</v>
      </c>
      <c r="W28" s="15">
        <f>SUM(W26:W27)</f>
        <v>0</v>
      </c>
      <c r="X28" s="15">
        <f>SUM(T28:W28)</f>
        <v>1955</v>
      </c>
      <c r="Y28" s="17"/>
    </row>
    <row r="29" spans="1:25" x14ac:dyDescent="0.25">
      <c r="H29" s="10"/>
      <c r="I29" s="10"/>
      <c r="J29" s="10"/>
      <c r="K29" s="10"/>
      <c r="L29" s="10"/>
      <c r="N29" s="10"/>
      <c r="O29" s="10"/>
      <c r="P29" s="10"/>
      <c r="Q29" s="10"/>
      <c r="R29" s="10"/>
      <c r="T29" s="10"/>
      <c r="U29" s="10"/>
      <c r="V29" s="10"/>
      <c r="W29" s="10"/>
      <c r="X29" s="10"/>
      <c r="Y29" s="9"/>
    </row>
    <row r="30" spans="1:25" x14ac:dyDescent="0.25">
      <c r="A30" s="6" t="s">
        <v>42</v>
      </c>
      <c r="F30" s="10">
        <v>226</v>
      </c>
      <c r="H30" s="10">
        <v>53</v>
      </c>
      <c r="I30" s="10">
        <v>54</v>
      </c>
      <c r="J30" s="10">
        <v>53</v>
      </c>
      <c r="K30" s="10">
        <v>56</v>
      </c>
      <c r="L30" s="10">
        <f>SUM(H30:K30)</f>
        <v>216</v>
      </c>
      <c r="N30" s="10">
        <v>54</v>
      </c>
      <c r="O30" s="10">
        <v>42</v>
      </c>
      <c r="P30" s="10">
        <v>42</v>
      </c>
      <c r="Q30" s="10">
        <v>43</v>
      </c>
      <c r="R30" s="10">
        <f>SUM(N30:Q30)</f>
        <v>181</v>
      </c>
      <c r="T30" s="10">
        <v>36</v>
      </c>
      <c r="U30" s="10">
        <v>24</v>
      </c>
      <c r="V30" s="121">
        <v>29</v>
      </c>
      <c r="W30" s="10"/>
      <c r="X30" s="10">
        <f>SUM(T30:W30)</f>
        <v>89</v>
      </c>
      <c r="Y30" s="9"/>
    </row>
    <row r="31" spans="1:25" x14ac:dyDescent="0.25">
      <c r="A31" s="6" t="s">
        <v>43</v>
      </c>
      <c r="F31" s="10">
        <v>6</v>
      </c>
      <c r="H31" s="10">
        <v>4</v>
      </c>
      <c r="I31" s="10">
        <v>-5</v>
      </c>
      <c r="J31" s="10">
        <v>2</v>
      </c>
      <c r="K31" s="10">
        <v>1</v>
      </c>
      <c r="L31" s="10">
        <f>SUM(H31:K31)</f>
        <v>2</v>
      </c>
      <c r="N31" s="10">
        <v>4</v>
      </c>
      <c r="O31" s="10">
        <v>-1</v>
      </c>
      <c r="P31" s="10">
        <v>4</v>
      </c>
      <c r="Q31" s="10">
        <v>6</v>
      </c>
      <c r="R31" s="10">
        <f>SUM(N31:Q31)</f>
        <v>13</v>
      </c>
      <c r="T31" s="10">
        <v>3</v>
      </c>
      <c r="U31" s="10">
        <v>1</v>
      </c>
      <c r="V31" s="121">
        <v>0</v>
      </c>
      <c r="W31" s="10"/>
      <c r="X31" s="10">
        <f>SUM(T31:W31)</f>
        <v>4</v>
      </c>
      <c r="Y31" s="9"/>
    </row>
    <row r="32" spans="1:25" x14ac:dyDescent="0.25">
      <c r="A32" s="6" t="s">
        <v>44</v>
      </c>
      <c r="F32" s="10">
        <f>+F33-F30-F31</f>
        <v>-47</v>
      </c>
      <c r="H32" s="10">
        <f>+H33-H30-H31</f>
        <v>-13</v>
      </c>
      <c r="I32" s="10">
        <f>+I33-I30-I31</f>
        <v>11</v>
      </c>
      <c r="J32" s="10">
        <f>+J33-J30-J31</f>
        <v>6</v>
      </c>
      <c r="K32" s="10">
        <f>+K33-K30-K31</f>
        <v>-27</v>
      </c>
      <c r="L32" s="10">
        <f>+L33-L30-L31</f>
        <v>-23</v>
      </c>
      <c r="N32" s="10">
        <f>+N33-N30-N31</f>
        <v>-13</v>
      </c>
      <c r="O32" s="10">
        <f>+O33-O30-O31</f>
        <v>7</v>
      </c>
      <c r="P32" s="10">
        <f>+P33-P30-P31</f>
        <v>4</v>
      </c>
      <c r="Q32" s="10">
        <f>+Q33-Q30-Q31</f>
        <v>8</v>
      </c>
      <c r="R32" s="10">
        <f>+R33-R30-R31</f>
        <v>6</v>
      </c>
      <c r="T32" s="10">
        <f>+T33-T30-T31</f>
        <v>15</v>
      </c>
      <c r="U32" s="10">
        <f>+U33-U30-U31</f>
        <v>9</v>
      </c>
      <c r="V32" s="10">
        <v>-12</v>
      </c>
      <c r="W32" s="10"/>
      <c r="X32" s="10">
        <f>SUM(T32:W32)</f>
        <v>12</v>
      </c>
      <c r="Y32" s="9"/>
    </row>
    <row r="33" spans="1:26" x14ac:dyDescent="0.25">
      <c r="A33" s="18" t="s">
        <v>23</v>
      </c>
      <c r="B33" s="18"/>
      <c r="C33" s="18"/>
      <c r="D33" s="18"/>
      <c r="F33" s="11">
        <v>185</v>
      </c>
      <c r="H33" s="11">
        <v>44</v>
      </c>
      <c r="I33" s="11">
        <v>60</v>
      </c>
      <c r="J33" s="11">
        <v>61</v>
      </c>
      <c r="K33" s="11">
        <v>30</v>
      </c>
      <c r="L33" s="11">
        <v>195</v>
      </c>
      <c r="N33" s="11">
        <v>45</v>
      </c>
      <c r="O33" s="11">
        <v>48</v>
      </c>
      <c r="P33" s="11">
        <v>50</v>
      </c>
      <c r="Q33" s="11">
        <v>57</v>
      </c>
      <c r="R33" s="11">
        <v>200</v>
      </c>
      <c r="S33" s="16"/>
      <c r="T33" s="11">
        <v>54</v>
      </c>
      <c r="U33" s="11">
        <v>34</v>
      </c>
      <c r="V33" s="11">
        <f>SUM(V30:V32)</f>
        <v>17</v>
      </c>
      <c r="W33" s="11"/>
      <c r="X33" s="11">
        <f>SUM(T33:W33)</f>
        <v>105</v>
      </c>
      <c r="Y33" s="8"/>
    </row>
    <row r="34" spans="1:26" x14ac:dyDescent="0.25">
      <c r="A34" s="8"/>
      <c r="B34" s="8"/>
      <c r="C34" s="8"/>
      <c r="D34" s="8"/>
      <c r="F34" s="13"/>
      <c r="H34" s="13"/>
      <c r="I34" s="13"/>
      <c r="J34" s="13"/>
      <c r="K34" s="13"/>
      <c r="L34" s="13"/>
      <c r="N34" s="13"/>
      <c r="O34" s="13"/>
      <c r="P34" s="13"/>
      <c r="Q34" s="13"/>
      <c r="R34" s="13"/>
      <c r="T34" s="13"/>
      <c r="U34" s="13"/>
      <c r="V34" s="13"/>
      <c r="W34" s="13"/>
      <c r="X34" s="13"/>
      <c r="Y34" s="8"/>
    </row>
    <row r="35" spans="1:26" x14ac:dyDescent="0.25">
      <c r="A35" s="6" t="s">
        <v>53</v>
      </c>
      <c r="B35" s="8"/>
      <c r="C35" s="8"/>
      <c r="D35" s="8"/>
      <c r="F35" s="10">
        <v>106</v>
      </c>
      <c r="H35" s="10">
        <v>11</v>
      </c>
      <c r="I35" s="10">
        <v>9</v>
      </c>
      <c r="J35" s="10">
        <v>11</v>
      </c>
      <c r="K35" s="10">
        <f>-4</f>
        <v>-4</v>
      </c>
      <c r="L35" s="10">
        <f>SUM(H35:K35)</f>
        <v>27</v>
      </c>
      <c r="N35" s="10">
        <v>100</v>
      </c>
      <c r="O35" s="10">
        <v>47</v>
      </c>
      <c r="P35" s="10">
        <v>25</v>
      </c>
      <c r="Q35" s="10">
        <v>92</v>
      </c>
      <c r="R35" s="10">
        <f>SUM(N35:Q35)</f>
        <v>264</v>
      </c>
      <c r="T35" s="10">
        <v>120</v>
      </c>
      <c r="U35" s="10">
        <v>40</v>
      </c>
      <c r="V35" s="121">
        <v>36</v>
      </c>
      <c r="W35" s="10"/>
      <c r="X35" s="10">
        <f>SUM(T35:W35)</f>
        <v>196</v>
      </c>
      <c r="Y35" s="8"/>
    </row>
    <row r="36" spans="1:26" x14ac:dyDescent="0.25">
      <c r="A36" s="6" t="s">
        <v>24</v>
      </c>
      <c r="F36" s="10">
        <v>65</v>
      </c>
      <c r="H36" s="10">
        <v>16</v>
      </c>
      <c r="I36" s="10">
        <v>15</v>
      </c>
      <c r="J36" s="10">
        <v>15</v>
      </c>
      <c r="K36" s="10">
        <f>14</f>
        <v>14</v>
      </c>
      <c r="L36" s="10">
        <f>SUM(H36:K36)</f>
        <v>60</v>
      </c>
      <c r="N36" s="10">
        <v>14</v>
      </c>
      <c r="O36" s="10">
        <v>16</v>
      </c>
      <c r="P36" s="10">
        <v>14</v>
      </c>
      <c r="Q36" s="10">
        <v>14</v>
      </c>
      <c r="R36" s="10">
        <f>SUM(N36:Q36)</f>
        <v>58</v>
      </c>
      <c r="T36" s="10">
        <v>14</v>
      </c>
      <c r="U36" s="10">
        <v>15</v>
      </c>
      <c r="V36" s="121">
        <v>12</v>
      </c>
      <c r="W36" s="10"/>
      <c r="X36" s="10">
        <f>SUM(T36:W36)</f>
        <v>41</v>
      </c>
      <c r="Y36" s="9"/>
    </row>
    <row r="37" spans="1:26" x14ac:dyDescent="0.25">
      <c r="A37" s="18" t="s">
        <v>25</v>
      </c>
      <c r="B37" s="18"/>
      <c r="C37" s="18"/>
      <c r="D37" s="18"/>
      <c r="F37" s="11">
        <f>+F16+F24+F28+F33+F35+F36</f>
        <v>11589</v>
      </c>
      <c r="H37" s="11">
        <f>+H16+H24+H28+H33+H35+H36</f>
        <v>2612</v>
      </c>
      <c r="I37" s="11">
        <f>+I16+I24+I28+I33+I35+I36</f>
        <v>2697</v>
      </c>
      <c r="J37" s="11">
        <f>+J16+J24+J28+J33+J35+J36</f>
        <v>2573</v>
      </c>
      <c r="K37" s="11">
        <f>+K16+K24+K28+K33+K35+K36</f>
        <v>2659</v>
      </c>
      <c r="L37" s="11">
        <f>+L16+L24+L28+L33+L35+L36</f>
        <v>10541</v>
      </c>
      <c r="N37" s="11">
        <f>+N16+N24+N28+N33+N35+N36</f>
        <v>2583</v>
      </c>
      <c r="O37" s="11">
        <f>+O16+O24+O28+O33+O35+O36</f>
        <v>2602</v>
      </c>
      <c r="P37" s="11">
        <f>+P16+P24+P28+P33+P35+P36</f>
        <v>2463</v>
      </c>
      <c r="Q37" s="11">
        <f>+Q16+Q24+Q28+Q33+Q35+Q36</f>
        <v>2555</v>
      </c>
      <c r="R37" s="11">
        <f>+R16+R24+R28+R33+R35+R36</f>
        <v>10203</v>
      </c>
      <c r="T37" s="11">
        <f>+T16+T24+T28+T33+T35+T36</f>
        <v>2470</v>
      </c>
      <c r="U37" s="11">
        <f>+U16+U24+U28+U33+U35+U36</f>
        <v>2374</v>
      </c>
      <c r="V37" s="11">
        <f>+V16+V24+V28+V33+V35+V36</f>
        <v>2330</v>
      </c>
      <c r="W37" s="11"/>
      <c r="X37" s="11">
        <f>SUM(T37:W37)</f>
        <v>7174</v>
      </c>
      <c r="Y37" s="8"/>
    </row>
    <row r="38" spans="1:26" x14ac:dyDescent="0.25">
      <c r="A38" s="9"/>
      <c r="B38" s="9"/>
      <c r="C38" s="9"/>
      <c r="D38" s="9"/>
      <c r="F38" s="10"/>
      <c r="H38" s="10"/>
      <c r="I38" s="10"/>
      <c r="J38" s="10"/>
      <c r="K38" s="10"/>
      <c r="L38" s="10"/>
      <c r="N38" s="10"/>
      <c r="O38" s="10"/>
      <c r="P38" s="10"/>
      <c r="Q38" s="10"/>
      <c r="R38" s="10"/>
      <c r="T38" s="10"/>
      <c r="U38" s="10"/>
      <c r="V38" s="10"/>
      <c r="W38" s="10"/>
      <c r="X38" s="10"/>
      <c r="Y38" s="9"/>
    </row>
    <row r="39" spans="1:26" x14ac:dyDescent="0.25">
      <c r="A39" s="19" t="s">
        <v>76</v>
      </c>
      <c r="B39" s="20"/>
      <c r="F39" s="10">
        <f>+F10-F37</f>
        <v>1090</v>
      </c>
      <c r="H39" s="10">
        <f>+H10-H37</f>
        <v>195</v>
      </c>
      <c r="I39" s="10">
        <f>+I10-I37</f>
        <v>229</v>
      </c>
      <c r="J39" s="10">
        <f>+J10-J37</f>
        <v>213</v>
      </c>
      <c r="K39" s="10">
        <f>+K10-K37</f>
        <v>287</v>
      </c>
      <c r="L39" s="10">
        <f>SUM(H39:K39)</f>
        <v>924</v>
      </c>
      <c r="N39" s="10">
        <f>+N10-N37</f>
        <v>32</v>
      </c>
      <c r="O39" s="10">
        <f>+O10-O37</f>
        <v>191</v>
      </c>
      <c r="P39" s="10">
        <f>+P10-P37</f>
        <v>166</v>
      </c>
      <c r="Q39" s="10">
        <f>+Q10-Q37</f>
        <v>179</v>
      </c>
      <c r="R39" s="10">
        <f>SUM(N39:Q39)</f>
        <v>568</v>
      </c>
      <c r="T39" s="10">
        <f>+T10-T37</f>
        <v>-16</v>
      </c>
      <c r="U39" s="10">
        <f>+U10-U37</f>
        <v>193</v>
      </c>
      <c r="V39" s="10">
        <f>+V10-V37</f>
        <v>167</v>
      </c>
      <c r="W39" s="10"/>
      <c r="X39" s="10">
        <f>SUM(T39:W39)</f>
        <v>344</v>
      </c>
    </row>
    <row r="40" spans="1:26" x14ac:dyDescent="0.25">
      <c r="A40" s="19"/>
      <c r="B40" s="20"/>
      <c r="F40" s="10"/>
      <c r="H40" s="10"/>
      <c r="I40" s="10"/>
      <c r="J40" s="10"/>
      <c r="K40" s="10"/>
      <c r="L40" s="10"/>
      <c r="N40" s="10"/>
      <c r="O40" s="10"/>
      <c r="P40" s="10"/>
      <c r="Q40" s="10"/>
      <c r="R40" s="10"/>
      <c r="T40" s="10"/>
      <c r="U40" s="10"/>
      <c r="V40" s="10"/>
      <c r="W40" s="10"/>
      <c r="X40" s="10"/>
    </row>
    <row r="41" spans="1:26" x14ac:dyDescent="0.25">
      <c r="A41" s="6" t="s">
        <v>45</v>
      </c>
      <c r="F41" s="10">
        <v>198</v>
      </c>
      <c r="H41" s="10">
        <v>40</v>
      </c>
      <c r="I41" s="10">
        <v>48</v>
      </c>
      <c r="J41" s="10">
        <v>47</v>
      </c>
      <c r="K41" s="10">
        <v>58</v>
      </c>
      <c r="L41" s="10">
        <f>SUM(H41:K41)</f>
        <v>193</v>
      </c>
      <c r="N41" s="10">
        <v>-2</v>
      </c>
      <c r="O41" s="10">
        <v>18</v>
      </c>
      <c r="P41" s="10">
        <v>28</v>
      </c>
      <c r="Q41" s="10">
        <v>18</v>
      </c>
      <c r="R41" s="10">
        <f>SUM(N41:Q41)</f>
        <v>62</v>
      </c>
      <c r="T41" s="10">
        <v>-24</v>
      </c>
      <c r="U41" s="10">
        <v>43</v>
      </c>
      <c r="V41" s="121">
        <v>18</v>
      </c>
      <c r="W41" s="10"/>
      <c r="X41" s="10">
        <f>SUM(T41:W41)</f>
        <v>37</v>
      </c>
      <c r="Y41" s="9"/>
    </row>
    <row r="42" spans="1:26" x14ac:dyDescent="0.25">
      <c r="A42" s="21" t="s">
        <v>58</v>
      </c>
      <c r="B42" s="21"/>
      <c r="C42" s="21"/>
      <c r="D42" s="21"/>
      <c r="F42" s="22">
        <f>160-18</f>
        <v>142</v>
      </c>
      <c r="H42" s="22">
        <f>34-18</f>
        <v>16</v>
      </c>
      <c r="I42" s="22">
        <f>29-4</f>
        <v>25</v>
      </c>
      <c r="J42" s="22">
        <f>40-0</f>
        <v>40</v>
      </c>
      <c r="K42" s="22">
        <f>32-4</f>
        <v>28</v>
      </c>
      <c r="L42" s="22">
        <f>SUM(H42:K42)</f>
        <v>109</v>
      </c>
      <c r="N42" s="22">
        <f>37-3</f>
        <v>34</v>
      </c>
      <c r="O42" s="22">
        <f>22+4</f>
        <v>26</v>
      </c>
      <c r="P42" s="22">
        <f>39+1</f>
        <v>40</v>
      </c>
      <c r="Q42" s="22">
        <f>23+4</f>
        <v>27</v>
      </c>
      <c r="R42" s="22">
        <f>SUM(N42:Q42)</f>
        <v>127</v>
      </c>
      <c r="T42" s="22">
        <f>16+24</f>
        <v>40</v>
      </c>
      <c r="U42" s="22">
        <v>20</v>
      </c>
      <c r="V42" s="123">
        <v>30</v>
      </c>
      <c r="W42" s="22"/>
      <c r="X42" s="22">
        <f>SUM(T42:W42)</f>
        <v>90</v>
      </c>
      <c r="Y42" s="9"/>
    </row>
    <row r="43" spans="1:26" x14ac:dyDescent="0.25">
      <c r="A43" s="9"/>
      <c r="B43" s="9"/>
      <c r="C43" s="9"/>
      <c r="D43" s="9"/>
      <c r="F43" s="10"/>
      <c r="H43" s="10"/>
      <c r="I43" s="10"/>
      <c r="J43" s="10"/>
      <c r="K43" s="10"/>
      <c r="L43" s="10"/>
      <c r="N43" s="10"/>
      <c r="O43" s="10"/>
      <c r="P43" s="10"/>
      <c r="Q43" s="10"/>
      <c r="R43" s="10"/>
      <c r="T43" s="10"/>
      <c r="U43" s="10"/>
      <c r="V43" s="10"/>
      <c r="W43" s="10"/>
      <c r="X43" s="10"/>
      <c r="Y43" s="9"/>
    </row>
    <row r="44" spans="1:26" s="5" customFormat="1" x14ac:dyDescent="0.25">
      <c r="A44" s="19" t="s">
        <v>26</v>
      </c>
      <c r="B44" s="20"/>
      <c r="C44" s="6"/>
      <c r="D44" s="6"/>
      <c r="E44" s="2"/>
      <c r="F44" s="10">
        <f>+F39-F41+F42</f>
        <v>1034</v>
      </c>
      <c r="G44" s="2"/>
      <c r="H44" s="10">
        <f>+H39-H41+H42</f>
        <v>171</v>
      </c>
      <c r="I44" s="10">
        <f>+I39-I41+I42</f>
        <v>206</v>
      </c>
      <c r="J44" s="10">
        <f>+J39-J41+J42</f>
        <v>206</v>
      </c>
      <c r="K44" s="10">
        <f>+K39-K41+K42</f>
        <v>257</v>
      </c>
      <c r="L44" s="10">
        <f>SUM(H44:K44)</f>
        <v>840</v>
      </c>
      <c r="M44" s="2"/>
      <c r="N44" s="10">
        <f>+N39-N41+N42</f>
        <v>68</v>
      </c>
      <c r="O44" s="10">
        <f>+O39-O41+O42</f>
        <v>199</v>
      </c>
      <c r="P44" s="10">
        <f>+P39-P41+P42</f>
        <v>178</v>
      </c>
      <c r="Q44" s="10">
        <f>+Q39-Q41+Q42</f>
        <v>188</v>
      </c>
      <c r="R44" s="10">
        <f>SUM(N44:Q44)</f>
        <v>633</v>
      </c>
      <c r="S44" s="2"/>
      <c r="T44" s="10">
        <f>+T39-T41+T42</f>
        <v>48</v>
      </c>
      <c r="U44" s="10">
        <f>+U39-U41+U42</f>
        <v>170</v>
      </c>
      <c r="V44" s="10">
        <f>+V39-V41+V42</f>
        <v>179</v>
      </c>
      <c r="W44" s="10">
        <f>+W39-W41+W42</f>
        <v>0</v>
      </c>
      <c r="X44" s="10">
        <f>SUM(T44:W44)</f>
        <v>397</v>
      </c>
      <c r="Y44" s="9"/>
      <c r="Z44" s="3"/>
    </row>
    <row r="45" spans="1:26" s="5" customFormat="1" x14ac:dyDescent="0.25">
      <c r="A45" s="55" t="s">
        <v>77</v>
      </c>
      <c r="B45" s="20"/>
      <c r="C45" s="6"/>
      <c r="D45" s="6"/>
      <c r="E45" s="2"/>
      <c r="F45" s="10">
        <v>-16</v>
      </c>
      <c r="G45" s="2"/>
      <c r="H45" s="10">
        <v>41</v>
      </c>
      <c r="I45" s="10">
        <v>-193</v>
      </c>
      <c r="J45" s="10">
        <v>-237</v>
      </c>
      <c r="K45" s="10">
        <v>15</v>
      </c>
      <c r="L45" s="10">
        <f>SUM(H45:K45)</f>
        <v>-374</v>
      </c>
      <c r="M45" s="2"/>
      <c r="N45" s="10">
        <v>-35</v>
      </c>
      <c r="O45" s="10">
        <v>-38</v>
      </c>
      <c r="P45" s="10">
        <v>8</v>
      </c>
      <c r="Q45" s="10">
        <v>-1028</v>
      </c>
      <c r="R45" s="10">
        <f>SUM(N45:Q45)</f>
        <v>-1093</v>
      </c>
      <c r="S45" s="2"/>
      <c r="T45" s="10">
        <v>-6</v>
      </c>
      <c r="U45" s="10">
        <v>0</v>
      </c>
      <c r="V45" s="121">
        <v>3</v>
      </c>
      <c r="W45" s="10"/>
      <c r="X45" s="10">
        <f>SUM(T45:W45)</f>
        <v>-3</v>
      </c>
      <c r="Y45" s="9"/>
      <c r="Z45" s="3"/>
    </row>
    <row r="46" spans="1:26" s="5" customFormat="1" x14ac:dyDescent="0.25">
      <c r="A46" s="19"/>
      <c r="B46" s="20"/>
      <c r="C46" s="6"/>
      <c r="D46" s="6"/>
      <c r="E46" s="2"/>
      <c r="F46" s="10"/>
      <c r="G46" s="2"/>
      <c r="H46" s="10"/>
      <c r="I46" s="10"/>
      <c r="J46" s="10"/>
      <c r="K46" s="10"/>
      <c r="L46" s="10"/>
      <c r="M46" s="2"/>
      <c r="N46" s="10"/>
      <c r="O46" s="10"/>
      <c r="P46" s="10"/>
      <c r="Q46" s="10"/>
      <c r="R46" s="10"/>
      <c r="S46" s="2"/>
      <c r="T46" s="10"/>
      <c r="U46" s="10"/>
      <c r="V46" s="10"/>
      <c r="W46" s="10"/>
      <c r="X46" s="10"/>
      <c r="Y46" s="3"/>
      <c r="Z46" s="3"/>
    </row>
    <row r="47" spans="1:26" s="5" customFormat="1" x14ac:dyDescent="0.25">
      <c r="A47" s="19" t="s">
        <v>27</v>
      </c>
      <c r="B47" s="20"/>
      <c r="C47" s="6"/>
      <c r="D47" s="6"/>
      <c r="E47" s="2"/>
      <c r="F47" s="49">
        <f>F44+F45</f>
        <v>1018</v>
      </c>
      <c r="G47" s="2"/>
      <c r="H47" s="49">
        <f>H44+H45</f>
        <v>212</v>
      </c>
      <c r="I47" s="49">
        <f>I44+I45</f>
        <v>13</v>
      </c>
      <c r="J47" s="49">
        <f>J44+J45</f>
        <v>-31</v>
      </c>
      <c r="K47" s="49">
        <f>K44+K45</f>
        <v>272</v>
      </c>
      <c r="L47" s="49">
        <f>SUM(H47:K47)</f>
        <v>466</v>
      </c>
      <c r="M47" s="62"/>
      <c r="N47" s="49">
        <f>N44+N45</f>
        <v>33</v>
      </c>
      <c r="O47" s="49">
        <f>O44+O45</f>
        <v>161</v>
      </c>
      <c r="P47" s="49">
        <f>P44+P45</f>
        <v>186</v>
      </c>
      <c r="Q47" s="49">
        <f>Q44+Q45</f>
        <v>-840</v>
      </c>
      <c r="R47" s="49">
        <f>SUM(N47:Q47)</f>
        <v>-460</v>
      </c>
      <c r="S47" s="62"/>
      <c r="T47" s="64">
        <f>T44+T45</f>
        <v>42</v>
      </c>
      <c r="U47" s="64">
        <f>U44+U45</f>
        <v>170</v>
      </c>
      <c r="V47" s="64">
        <f>V44+V45</f>
        <v>182</v>
      </c>
      <c r="W47" s="64">
        <f>W44+W45</f>
        <v>0</v>
      </c>
      <c r="X47" s="64">
        <f>SUM(T47:W47)</f>
        <v>394</v>
      </c>
      <c r="Y47" s="9"/>
      <c r="Z47" s="3"/>
    </row>
    <row r="48" spans="1:26" s="5" customFormat="1" x14ac:dyDescent="0.25">
      <c r="A48" s="58" t="s">
        <v>47</v>
      </c>
      <c r="B48" s="9"/>
      <c r="C48" s="9"/>
      <c r="D48" s="9"/>
      <c r="E48" s="3"/>
      <c r="F48" s="49">
        <v>23</v>
      </c>
      <c r="G48" s="3"/>
      <c r="H48" s="49">
        <v>5</v>
      </c>
      <c r="I48" s="49">
        <v>5</v>
      </c>
      <c r="J48" s="49">
        <v>3</v>
      </c>
      <c r="K48" s="49">
        <v>5</v>
      </c>
      <c r="L48" s="49">
        <f>SUM(H48:K48)</f>
        <v>18</v>
      </c>
      <c r="M48" s="62"/>
      <c r="N48" s="49">
        <v>2</v>
      </c>
      <c r="O48" s="49">
        <v>3</v>
      </c>
      <c r="P48" s="49">
        <v>3</v>
      </c>
      <c r="Q48" s="49">
        <v>3</v>
      </c>
      <c r="R48" s="49">
        <f>SUM(N48:Q48)</f>
        <v>11</v>
      </c>
      <c r="S48" s="62"/>
      <c r="T48" s="49">
        <v>2</v>
      </c>
      <c r="U48" s="49">
        <v>4</v>
      </c>
      <c r="V48" s="120">
        <v>3</v>
      </c>
      <c r="W48" s="49"/>
      <c r="X48" s="49">
        <f>SUM(T48:W48)</f>
        <v>9</v>
      </c>
      <c r="Y48" s="49"/>
      <c r="Z48" s="49"/>
    </row>
    <row r="49" spans="1:32" s="5" customFormat="1" x14ac:dyDescent="0.25">
      <c r="A49" s="8"/>
      <c r="B49" s="9"/>
      <c r="C49" s="9"/>
      <c r="D49" s="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9"/>
      <c r="Z49" s="3"/>
      <c r="AB49" s="23"/>
    </row>
    <row r="50" spans="1:32" s="5" customFormat="1" x14ac:dyDescent="0.25">
      <c r="A50" s="57" t="s">
        <v>78</v>
      </c>
      <c r="B50" s="24"/>
      <c r="C50" s="24"/>
      <c r="D50" s="24"/>
      <c r="E50" s="2"/>
      <c r="F50" s="25">
        <f>F47-F48</f>
        <v>995</v>
      </c>
      <c r="G50" s="2"/>
      <c r="H50" s="25">
        <f>H47-H48</f>
        <v>207</v>
      </c>
      <c r="I50" s="25">
        <f>I47-I48</f>
        <v>8</v>
      </c>
      <c r="J50" s="25">
        <f>J47-J48</f>
        <v>-34</v>
      </c>
      <c r="K50" s="25">
        <f>K47-K48</f>
        <v>267</v>
      </c>
      <c r="L50" s="25">
        <f>SUM(H50:K50)</f>
        <v>448</v>
      </c>
      <c r="M50" s="2"/>
      <c r="N50" s="25">
        <f>N47-N48</f>
        <v>31</v>
      </c>
      <c r="O50" s="25">
        <f>O47-O48</f>
        <v>158</v>
      </c>
      <c r="P50" s="25">
        <f>P47-P48</f>
        <v>183</v>
      </c>
      <c r="Q50" s="25">
        <f>Q47-Q48</f>
        <v>-843</v>
      </c>
      <c r="R50" s="25">
        <f>SUM(N50:Q50)</f>
        <v>-471</v>
      </c>
      <c r="S50" s="2"/>
      <c r="T50" s="25">
        <f>T47-T48</f>
        <v>40</v>
      </c>
      <c r="U50" s="25">
        <f>U47-U48</f>
        <v>166</v>
      </c>
      <c r="V50" s="25">
        <f>V47-V48</f>
        <v>179</v>
      </c>
      <c r="W50" s="25">
        <f>W47-W48</f>
        <v>0</v>
      </c>
      <c r="X50" s="25">
        <f>SUM(T50:W50)</f>
        <v>385</v>
      </c>
      <c r="Y50" s="9"/>
      <c r="Z50" s="3"/>
    </row>
    <row r="51" spans="1:32" s="5" customFormat="1" x14ac:dyDescent="0.25">
      <c r="A51" s="8"/>
      <c r="B51" s="9"/>
      <c r="C51" s="9"/>
      <c r="D51" s="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6"/>
      <c r="S51" s="2"/>
      <c r="T51" s="2"/>
      <c r="U51" s="2"/>
      <c r="V51" s="2"/>
      <c r="W51" s="2"/>
      <c r="X51" s="2"/>
      <c r="Y51" s="9"/>
      <c r="Z51" s="3"/>
    </row>
    <row r="52" spans="1:32" s="5" customFormat="1" x14ac:dyDescent="0.25">
      <c r="A52" s="8" t="s">
        <v>63</v>
      </c>
      <c r="B52" s="9"/>
      <c r="C52" s="9"/>
      <c r="D52" s="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6"/>
      <c r="S52" s="2"/>
      <c r="T52" s="2"/>
      <c r="U52" s="2"/>
      <c r="V52" s="2"/>
      <c r="W52" s="2"/>
      <c r="X52" s="2"/>
      <c r="Y52" s="9"/>
      <c r="Z52" s="3"/>
    </row>
    <row r="53" spans="1:32" s="5" customFormat="1" x14ac:dyDescent="0.25">
      <c r="A53" s="59" t="s">
        <v>64</v>
      </c>
      <c r="B53" s="9"/>
      <c r="C53" s="9"/>
      <c r="D53" s="9"/>
      <c r="E53" s="2"/>
      <c r="F53" s="16">
        <f>F44-F48</f>
        <v>1011</v>
      </c>
      <c r="G53" s="2"/>
      <c r="H53" s="16">
        <f>H44-H48</f>
        <v>166</v>
      </c>
      <c r="I53" s="16">
        <f t="shared" ref="I53:K53" si="8">I44-I48</f>
        <v>201</v>
      </c>
      <c r="J53" s="16">
        <f t="shared" si="8"/>
        <v>203</v>
      </c>
      <c r="K53" s="16">
        <f t="shared" si="8"/>
        <v>252</v>
      </c>
      <c r="L53" s="10">
        <f>SUM(H53:K53)</f>
        <v>822</v>
      </c>
      <c r="M53" s="2"/>
      <c r="N53" s="16">
        <f>N44-N48</f>
        <v>66</v>
      </c>
      <c r="O53" s="16">
        <f t="shared" ref="O53:Q53" si="9">O44-O48</f>
        <v>196</v>
      </c>
      <c r="P53" s="16">
        <f t="shared" si="9"/>
        <v>175</v>
      </c>
      <c r="Q53" s="16">
        <f t="shared" si="9"/>
        <v>185</v>
      </c>
      <c r="R53" s="10">
        <f>SUM(N53:Q53)</f>
        <v>622</v>
      </c>
      <c r="S53" s="2"/>
      <c r="T53" s="16">
        <f>T44-T48</f>
        <v>46</v>
      </c>
      <c r="U53" s="16">
        <f>U44-U48</f>
        <v>166</v>
      </c>
      <c r="V53" s="16">
        <f>V44-V48</f>
        <v>176</v>
      </c>
      <c r="W53" s="16">
        <f>W44-W48</f>
        <v>0</v>
      </c>
      <c r="X53" s="16">
        <f>SUM(T53:W53)</f>
        <v>388</v>
      </c>
      <c r="Y53" s="9"/>
      <c r="Z53" s="3"/>
    </row>
    <row r="54" spans="1:32" s="5" customFormat="1" x14ac:dyDescent="0.25">
      <c r="A54" s="59" t="str">
        <f>A45</f>
        <v>Income (Loss) from discontinued operations, net of tax</v>
      </c>
      <c r="B54" s="9"/>
      <c r="C54" s="9"/>
      <c r="D54" s="9"/>
      <c r="E54" s="2"/>
      <c r="F54" s="16">
        <f>F45</f>
        <v>-16</v>
      </c>
      <c r="G54" s="2"/>
      <c r="H54" s="16">
        <f>H45</f>
        <v>41</v>
      </c>
      <c r="I54" s="16">
        <f>I45</f>
        <v>-193</v>
      </c>
      <c r="J54" s="16">
        <f>J45</f>
        <v>-237</v>
      </c>
      <c r="K54" s="16">
        <f>K45</f>
        <v>15</v>
      </c>
      <c r="L54" s="10">
        <f t="shared" ref="L54:L55" si="10">SUM(H54:K54)</f>
        <v>-374</v>
      </c>
      <c r="M54" s="2"/>
      <c r="N54" s="16">
        <f>N45</f>
        <v>-35</v>
      </c>
      <c r="O54" s="16">
        <f>O45</f>
        <v>-38</v>
      </c>
      <c r="P54" s="16">
        <f>P45</f>
        <v>8</v>
      </c>
      <c r="Q54" s="16">
        <f>Q45</f>
        <v>-1028</v>
      </c>
      <c r="R54" s="10">
        <f t="shared" ref="R54:R55" si="11">SUM(N54:Q54)</f>
        <v>-1093</v>
      </c>
      <c r="S54" s="2"/>
      <c r="T54" s="16">
        <f>T45</f>
        <v>-6</v>
      </c>
      <c r="U54" s="16">
        <f>U45</f>
        <v>0</v>
      </c>
      <c r="V54" s="16">
        <f>V45</f>
        <v>3</v>
      </c>
      <c r="W54" s="16">
        <f>W45</f>
        <v>0</v>
      </c>
      <c r="X54" s="16">
        <f>SUM(T54:W54)</f>
        <v>-3</v>
      </c>
      <c r="Y54" s="9"/>
      <c r="Z54" s="3"/>
    </row>
    <row r="55" spans="1:32" x14ac:dyDescent="0.25">
      <c r="A55" s="57" t="s">
        <v>78</v>
      </c>
      <c r="B55" s="24"/>
      <c r="C55" s="24"/>
      <c r="D55" s="24"/>
      <c r="F55" s="25">
        <f>F50</f>
        <v>995</v>
      </c>
      <c r="H55" s="25">
        <f>H50</f>
        <v>207</v>
      </c>
      <c r="I55" s="25">
        <f t="shared" ref="I55:K55" si="12">I50</f>
        <v>8</v>
      </c>
      <c r="J55" s="25">
        <f t="shared" si="12"/>
        <v>-34</v>
      </c>
      <c r="K55" s="25">
        <f t="shared" si="12"/>
        <v>267</v>
      </c>
      <c r="L55" s="25">
        <f t="shared" si="10"/>
        <v>448</v>
      </c>
      <c r="N55" s="25">
        <f>N50</f>
        <v>31</v>
      </c>
      <c r="O55" s="25">
        <f t="shared" ref="O55:Q55" si="13">O50</f>
        <v>158</v>
      </c>
      <c r="P55" s="25">
        <f t="shared" si="13"/>
        <v>183</v>
      </c>
      <c r="Q55" s="25">
        <f t="shared" si="13"/>
        <v>-843</v>
      </c>
      <c r="R55" s="25">
        <f t="shared" si="11"/>
        <v>-471</v>
      </c>
      <c r="T55" s="25">
        <f>T50</f>
        <v>40</v>
      </c>
      <c r="U55" s="25">
        <f>U50</f>
        <v>166</v>
      </c>
      <c r="V55" s="25">
        <f>V50</f>
        <v>179</v>
      </c>
      <c r="W55" s="25">
        <f>W50</f>
        <v>0</v>
      </c>
      <c r="X55" s="25">
        <f>SUM(T55:W55)</f>
        <v>385</v>
      </c>
      <c r="Y55" s="9"/>
    </row>
    <row r="56" spans="1:32" x14ac:dyDescent="0.25">
      <c r="A56" s="36"/>
      <c r="B56" s="9"/>
      <c r="C56" s="9"/>
      <c r="D56" s="9"/>
      <c r="R56" s="16"/>
      <c r="Y56" s="9"/>
    </row>
    <row r="57" spans="1:32" x14ac:dyDescent="0.25">
      <c r="A57" s="8"/>
      <c r="B57" s="9"/>
      <c r="C57" s="9"/>
      <c r="D57" s="9"/>
      <c r="I57" s="16"/>
      <c r="Y57" s="9"/>
    </row>
    <row r="58" spans="1:32" ht="12.75" customHeight="1" x14ac:dyDescent="0.25">
      <c r="A58" s="1" t="s">
        <v>28</v>
      </c>
      <c r="C58" s="6" t="s">
        <v>29</v>
      </c>
      <c r="F58" s="10">
        <v>24</v>
      </c>
      <c r="H58" s="10">
        <v>6</v>
      </c>
      <c r="I58" s="10">
        <v>6</v>
      </c>
      <c r="J58" s="10">
        <v>6</v>
      </c>
      <c r="K58" s="10">
        <v>6</v>
      </c>
      <c r="L58" s="10">
        <f>SUM(H58:K58)</f>
        <v>24</v>
      </c>
      <c r="N58" s="10">
        <v>6</v>
      </c>
      <c r="O58" s="10">
        <v>6</v>
      </c>
      <c r="P58" s="10">
        <v>6</v>
      </c>
      <c r="Q58" s="10">
        <v>6</v>
      </c>
      <c r="R58" s="10">
        <v>24</v>
      </c>
      <c r="T58" s="10">
        <v>4</v>
      </c>
      <c r="U58" s="10">
        <v>3</v>
      </c>
      <c r="V58" s="121">
        <v>4</v>
      </c>
      <c r="W58" s="10"/>
      <c r="X58" s="16">
        <f>SUM(T58:W58)</f>
        <v>11</v>
      </c>
      <c r="Y58" s="9"/>
      <c r="AA58" s="2"/>
      <c r="AB58" s="2"/>
      <c r="AC58" s="2"/>
      <c r="AD58" s="2"/>
      <c r="AE58" s="2"/>
      <c r="AF58" s="2"/>
    </row>
    <row r="59" spans="1:32" ht="12.75" customHeight="1" x14ac:dyDescent="0.25">
      <c r="A59" s="1" t="s">
        <v>30</v>
      </c>
      <c r="C59" s="33" t="s">
        <v>98</v>
      </c>
      <c r="F59" s="10">
        <v>24</v>
      </c>
      <c r="H59" s="10">
        <v>6</v>
      </c>
      <c r="I59" s="10">
        <v>6</v>
      </c>
      <c r="J59" s="10">
        <v>6</v>
      </c>
      <c r="K59" s="49">
        <v>0</v>
      </c>
      <c r="L59" s="10">
        <v>24</v>
      </c>
      <c r="N59" s="10">
        <v>6</v>
      </c>
      <c r="O59" s="10">
        <v>6</v>
      </c>
      <c r="P59" s="10">
        <v>6</v>
      </c>
      <c r="Q59" s="10">
        <v>6</v>
      </c>
      <c r="R59" s="10">
        <v>24</v>
      </c>
      <c r="T59" s="10">
        <v>4</v>
      </c>
      <c r="U59" s="16">
        <v>0</v>
      </c>
      <c r="V59" s="121">
        <v>0</v>
      </c>
      <c r="W59" s="10"/>
      <c r="X59" s="10">
        <v>11</v>
      </c>
      <c r="Y59" s="9"/>
      <c r="AA59" s="2"/>
      <c r="AB59" s="2"/>
      <c r="AC59" s="2"/>
      <c r="AD59" s="2"/>
      <c r="AE59" s="2"/>
      <c r="AF59" s="2"/>
    </row>
    <row r="60" spans="1:32" ht="12.75" customHeight="1" x14ac:dyDescent="0.25">
      <c r="Y60" s="9"/>
      <c r="AA60" s="2"/>
      <c r="AB60" s="2"/>
      <c r="AC60" s="2"/>
      <c r="AD60" s="2"/>
      <c r="AE60" s="2"/>
      <c r="AF60" s="2"/>
    </row>
    <row r="61" spans="1:32" ht="12.75" customHeight="1" x14ac:dyDescent="0.25">
      <c r="A61" s="1" t="s">
        <v>31</v>
      </c>
      <c r="C61" s="6" t="s">
        <v>29</v>
      </c>
      <c r="F61" s="10">
        <v>289</v>
      </c>
      <c r="H61" s="10">
        <v>277</v>
      </c>
      <c r="I61" s="10">
        <v>272</v>
      </c>
      <c r="J61" s="10">
        <v>261</v>
      </c>
      <c r="K61" s="10">
        <v>253</v>
      </c>
      <c r="L61" s="10">
        <v>266</v>
      </c>
      <c r="N61" s="10">
        <v>253</v>
      </c>
      <c r="O61" s="10">
        <v>253</v>
      </c>
      <c r="P61" s="10">
        <v>253</v>
      </c>
      <c r="Q61" s="10">
        <v>254</v>
      </c>
      <c r="R61" s="10">
        <v>253</v>
      </c>
      <c r="T61" s="10">
        <v>254</v>
      </c>
      <c r="U61" s="10">
        <v>254</v>
      </c>
      <c r="V61" s="121">
        <v>255</v>
      </c>
      <c r="W61" s="10"/>
      <c r="X61" s="10">
        <v>254</v>
      </c>
      <c r="Y61" s="9"/>
      <c r="AA61" s="2"/>
      <c r="AB61" s="16"/>
      <c r="AC61" s="2"/>
      <c r="AD61" s="2"/>
      <c r="AE61" s="2"/>
      <c r="AF61" s="2"/>
    </row>
    <row r="62" spans="1:32" ht="12.75" customHeight="1" x14ac:dyDescent="0.25">
      <c r="C62" s="33" t="s">
        <v>98</v>
      </c>
      <c r="F62" s="10">
        <v>293</v>
      </c>
      <c r="H62" s="10">
        <v>282</v>
      </c>
      <c r="I62" s="10">
        <v>276</v>
      </c>
      <c r="J62" s="10">
        <v>263</v>
      </c>
      <c r="K62" s="10">
        <v>262</v>
      </c>
      <c r="L62" s="10">
        <v>269</v>
      </c>
      <c r="N62" s="10">
        <v>255</v>
      </c>
      <c r="O62" s="10">
        <v>256</v>
      </c>
      <c r="P62" s="10">
        <v>256</v>
      </c>
      <c r="Q62" s="10">
        <v>257</v>
      </c>
      <c r="R62" s="10">
        <v>256</v>
      </c>
      <c r="T62" s="10">
        <v>256</v>
      </c>
      <c r="U62" s="10">
        <v>263</v>
      </c>
      <c r="V62" s="121">
        <v>263</v>
      </c>
      <c r="W62" s="10"/>
      <c r="X62" s="10">
        <v>256</v>
      </c>
      <c r="Y62" s="9"/>
      <c r="AA62" s="2"/>
      <c r="AB62" s="2"/>
      <c r="AC62" s="2"/>
      <c r="AD62" s="2"/>
      <c r="AE62" s="2"/>
      <c r="AF62" s="2"/>
    </row>
    <row r="63" spans="1:32" ht="12.75" customHeight="1" x14ac:dyDescent="0.25">
      <c r="O63" s="26"/>
      <c r="P63" s="26"/>
      <c r="Q63" s="26"/>
      <c r="R63" s="26"/>
      <c r="T63" s="26"/>
      <c r="U63" s="26"/>
      <c r="V63" s="26"/>
      <c r="W63" s="26"/>
      <c r="X63" s="26"/>
      <c r="Y63" s="9"/>
      <c r="AA63" s="2"/>
      <c r="AB63" s="2"/>
      <c r="AC63" s="2"/>
      <c r="AD63" s="2"/>
      <c r="AE63" s="2"/>
      <c r="AF63" s="2"/>
    </row>
    <row r="64" spans="1:32" ht="12.75" customHeight="1" x14ac:dyDescent="0.25">
      <c r="A64" s="1" t="s">
        <v>32</v>
      </c>
      <c r="C64" s="6" t="s">
        <v>33</v>
      </c>
      <c r="F64" s="27"/>
      <c r="H64" s="27"/>
      <c r="I64" s="27"/>
      <c r="J64" s="27"/>
      <c r="K64" s="27"/>
      <c r="L64" s="27"/>
      <c r="N64" s="27"/>
      <c r="O64" s="28"/>
      <c r="P64" s="28"/>
      <c r="Q64" s="28"/>
      <c r="R64" s="28"/>
      <c r="T64" s="28"/>
      <c r="U64" s="28"/>
      <c r="V64" s="28"/>
      <c r="W64" s="28"/>
      <c r="X64" s="28"/>
      <c r="Y64" s="9"/>
      <c r="AA64" s="2"/>
      <c r="AB64" s="2"/>
      <c r="AC64" s="2"/>
      <c r="AD64" s="2"/>
      <c r="AE64" s="2"/>
      <c r="AF64" s="2"/>
    </row>
    <row r="65" spans="1:32" ht="12.75" customHeight="1" x14ac:dyDescent="0.25">
      <c r="A65" s="1"/>
      <c r="C65" s="3" t="s">
        <v>48</v>
      </c>
      <c r="F65" s="27">
        <v>3.42</v>
      </c>
      <c r="H65" s="27">
        <v>0.57999999999999996</v>
      </c>
      <c r="I65" s="27">
        <v>0.72</v>
      </c>
      <c r="J65" s="27">
        <v>0.75</v>
      </c>
      <c r="K65" s="27">
        <v>0.97</v>
      </c>
      <c r="L65" s="27">
        <v>3</v>
      </c>
      <c r="N65" s="27">
        <v>0.24</v>
      </c>
      <c r="O65" s="27">
        <v>0.75</v>
      </c>
      <c r="P65" s="29">
        <v>0.66</v>
      </c>
      <c r="Q65" s="29">
        <v>0.71</v>
      </c>
      <c r="R65" s="29">
        <v>2.36</v>
      </c>
      <c r="T65" s="29">
        <v>0.17</v>
      </c>
      <c r="U65" s="29">
        <v>0.64</v>
      </c>
      <c r="V65" s="124">
        <v>0.68</v>
      </c>
      <c r="W65" s="29"/>
      <c r="X65" s="124">
        <v>1.49</v>
      </c>
      <c r="Y65" s="9"/>
      <c r="AA65" s="2"/>
      <c r="AB65" s="2"/>
      <c r="AC65" s="2"/>
      <c r="AD65" s="2"/>
      <c r="AE65" s="2"/>
      <c r="AF65" s="2"/>
    </row>
    <row r="66" spans="1:32" ht="12.75" customHeight="1" x14ac:dyDescent="0.25">
      <c r="A66" s="1"/>
      <c r="C66" s="3" t="s">
        <v>49</v>
      </c>
      <c r="F66" s="27">
        <v>-0.05</v>
      </c>
      <c r="H66" s="27">
        <v>0.14000000000000001</v>
      </c>
      <c r="I66" s="27">
        <v>-0.71</v>
      </c>
      <c r="J66" s="27">
        <v>-0.91</v>
      </c>
      <c r="K66" s="27">
        <v>0.06</v>
      </c>
      <c r="L66" s="27">
        <v>-1.41</v>
      </c>
      <c r="N66" s="27">
        <v>-0.14000000000000001</v>
      </c>
      <c r="O66" s="27">
        <v>-0.15</v>
      </c>
      <c r="P66" s="29">
        <v>0.03</v>
      </c>
      <c r="Q66" s="29">
        <v>-4.0599999999999996</v>
      </c>
      <c r="R66" s="29">
        <v>-4.3099999999999996</v>
      </c>
      <c r="T66" s="29">
        <v>-0.03</v>
      </c>
      <c r="U66" s="29">
        <v>0</v>
      </c>
      <c r="V66" s="124">
        <v>0.01</v>
      </c>
      <c r="W66" s="29"/>
      <c r="X66" s="29">
        <v>-0.01</v>
      </c>
      <c r="Y66" s="9"/>
      <c r="AA66" s="2"/>
      <c r="AB66" s="2"/>
      <c r="AC66" s="2"/>
      <c r="AD66" s="2"/>
      <c r="AE66" s="2"/>
      <c r="AF66" s="2"/>
    </row>
    <row r="67" spans="1:32" ht="12.75" customHeight="1" x14ac:dyDescent="0.25">
      <c r="A67" s="1"/>
      <c r="C67" s="30" t="s">
        <v>50</v>
      </c>
      <c r="D67" s="24"/>
      <c r="F67" s="31">
        <f>SUM(F65:F66)</f>
        <v>3.37</v>
      </c>
      <c r="H67" s="31">
        <f>SUM(H65:H66)</f>
        <v>0.72</v>
      </c>
      <c r="I67" s="31">
        <f>SUM(I65:I66)</f>
        <v>1.0000000000000009E-2</v>
      </c>
      <c r="J67" s="31">
        <f>SUM(J65:J66)</f>
        <v>-0.16000000000000003</v>
      </c>
      <c r="K67" s="31">
        <f>SUM(K65:K66)</f>
        <v>1.03</v>
      </c>
      <c r="L67" s="31">
        <f>SUM(L65:L66)</f>
        <v>1.59</v>
      </c>
      <c r="N67" s="31">
        <f>SUM(N65:N66)</f>
        <v>9.9999999999999978E-2</v>
      </c>
      <c r="O67" s="31">
        <f>SUM(O65:O66)</f>
        <v>0.6</v>
      </c>
      <c r="P67" s="31">
        <f>SUM(P65:P66)</f>
        <v>0.69000000000000006</v>
      </c>
      <c r="Q67" s="31">
        <f>SUM(Q65:Q66)</f>
        <v>-3.3499999999999996</v>
      </c>
      <c r="R67" s="31">
        <f>SUM(R65:R66)</f>
        <v>-1.9499999999999997</v>
      </c>
      <c r="T67" s="31">
        <f>SUM(T65:T66)</f>
        <v>0.14000000000000001</v>
      </c>
      <c r="U67" s="31">
        <f>SUM(U65:U66)</f>
        <v>0.64</v>
      </c>
      <c r="V67" s="31">
        <f>SUM(V65:V66)</f>
        <v>0.69000000000000006</v>
      </c>
      <c r="W67" s="31">
        <f>SUM(W65:W66)</f>
        <v>0</v>
      </c>
      <c r="X67" s="31">
        <f>SUM(X65:X66)</f>
        <v>1.48</v>
      </c>
      <c r="Y67" s="9"/>
      <c r="AA67" s="2"/>
      <c r="AB67" s="2"/>
      <c r="AC67" s="2"/>
      <c r="AD67" s="2"/>
      <c r="AE67" s="2"/>
      <c r="AF67" s="2"/>
    </row>
    <row r="68" spans="1:32" s="32" customFormat="1" x14ac:dyDescent="0.25">
      <c r="Z68" s="65"/>
    </row>
    <row r="69" spans="1:32" x14ac:dyDescent="0.25">
      <c r="A69" s="1"/>
      <c r="C69" s="6" t="s">
        <v>34</v>
      </c>
      <c r="F69" s="27"/>
      <c r="H69" s="27"/>
      <c r="I69" s="27"/>
      <c r="J69" s="27"/>
      <c r="K69" s="27"/>
      <c r="L69" s="27"/>
      <c r="N69" s="27"/>
      <c r="O69" s="27"/>
      <c r="P69" s="28"/>
      <c r="Q69" s="28"/>
      <c r="R69" s="28"/>
      <c r="T69" s="28"/>
      <c r="U69" s="28"/>
      <c r="V69" s="28"/>
      <c r="W69" s="28"/>
      <c r="X69" s="28"/>
      <c r="Y69" s="9"/>
      <c r="AA69" s="2"/>
      <c r="AB69" s="2"/>
      <c r="AC69" s="2"/>
      <c r="AD69" s="2"/>
      <c r="AE69" s="2"/>
      <c r="AF69" s="2"/>
    </row>
    <row r="70" spans="1:32" ht="12.75" customHeight="1" x14ac:dyDescent="0.25">
      <c r="A70" s="1"/>
      <c r="C70" s="3" t="s">
        <v>48</v>
      </c>
      <c r="F70" s="27">
        <v>3.37</v>
      </c>
      <c r="H70" s="27">
        <v>0.56999999999999995</v>
      </c>
      <c r="I70" s="27">
        <v>0.71</v>
      </c>
      <c r="J70" s="27">
        <v>0.75</v>
      </c>
      <c r="K70" s="27">
        <v>0.96</v>
      </c>
      <c r="L70" s="27">
        <v>2.97</v>
      </c>
      <c r="N70" s="27">
        <v>0.23</v>
      </c>
      <c r="O70" s="27">
        <v>0.75</v>
      </c>
      <c r="P70" s="27">
        <v>0.66</v>
      </c>
      <c r="Q70" s="27">
        <v>0.7</v>
      </c>
      <c r="R70" s="27">
        <v>2.33</v>
      </c>
      <c r="T70" s="27">
        <v>0.16</v>
      </c>
      <c r="U70" s="27">
        <v>0.63</v>
      </c>
      <c r="V70" s="125">
        <v>0.67</v>
      </c>
      <c r="W70" s="27"/>
      <c r="X70" s="124">
        <v>1.47</v>
      </c>
      <c r="Y70" s="9"/>
      <c r="AA70" s="2"/>
      <c r="AB70" s="2"/>
      <c r="AC70" s="2"/>
      <c r="AD70" s="2"/>
      <c r="AE70" s="2"/>
      <c r="AF70" s="2"/>
    </row>
    <row r="71" spans="1:32" x14ac:dyDescent="0.25">
      <c r="A71" s="1"/>
      <c r="C71" s="3" t="s">
        <v>49</v>
      </c>
      <c r="F71" s="27">
        <v>-0.05</v>
      </c>
      <c r="H71" s="27">
        <v>0.14000000000000001</v>
      </c>
      <c r="I71" s="27">
        <v>-0.7</v>
      </c>
      <c r="J71" s="27">
        <v>-0.91</v>
      </c>
      <c r="K71" s="27">
        <v>0.06</v>
      </c>
      <c r="L71" s="27">
        <v>-1.39</v>
      </c>
      <c r="N71" s="27">
        <v>-0.13</v>
      </c>
      <c r="O71" s="27">
        <v>-0.15</v>
      </c>
      <c r="P71" s="27">
        <f>P66</f>
        <v>0.03</v>
      </c>
      <c r="Q71" s="27">
        <v>-4</v>
      </c>
      <c r="R71" s="27">
        <v>-4.26</v>
      </c>
      <c r="T71" s="27">
        <v>-0.02</v>
      </c>
      <c r="U71" s="27">
        <v>0</v>
      </c>
      <c r="V71" s="125">
        <v>0.01</v>
      </c>
      <c r="W71" s="27"/>
      <c r="X71" s="27">
        <v>-0.01</v>
      </c>
      <c r="Y71" s="9"/>
      <c r="AA71" s="2"/>
      <c r="AB71" s="2"/>
      <c r="AC71" s="2"/>
      <c r="AD71" s="2"/>
      <c r="AE71" s="2"/>
      <c r="AF71" s="2"/>
    </row>
    <row r="72" spans="1:32" x14ac:dyDescent="0.25">
      <c r="A72" s="1"/>
      <c r="C72" s="30" t="s">
        <v>51</v>
      </c>
      <c r="D72" s="24"/>
      <c r="F72" s="31">
        <f>SUM(F70:F71)</f>
        <v>3.3200000000000003</v>
      </c>
      <c r="H72" s="31">
        <f>SUM(H70:H71)</f>
        <v>0.71</v>
      </c>
      <c r="I72" s="31">
        <f>SUM(I70:I71)</f>
        <v>1.0000000000000009E-2</v>
      </c>
      <c r="J72" s="31">
        <f>SUM(J70:J71)</f>
        <v>-0.16000000000000003</v>
      </c>
      <c r="K72" s="31">
        <f>SUM(K70:K71)</f>
        <v>1.02</v>
      </c>
      <c r="L72" s="31">
        <f>SUM(L70:L71)</f>
        <v>1.5800000000000003</v>
      </c>
      <c r="N72" s="31">
        <f>SUM(N70:N71)</f>
        <v>0.1</v>
      </c>
      <c r="O72" s="31">
        <f>SUM(O70:O71)</f>
        <v>0.6</v>
      </c>
      <c r="P72" s="31">
        <f>SUM(P70:P71)</f>
        <v>0.69000000000000006</v>
      </c>
      <c r="Q72" s="31">
        <f>SUM(Q70:Q71)</f>
        <v>-3.3</v>
      </c>
      <c r="R72" s="31">
        <f>SUM(R70:R71)</f>
        <v>-1.9299999999999997</v>
      </c>
      <c r="T72" s="31">
        <f>SUM(T70:T71)</f>
        <v>0.14000000000000001</v>
      </c>
      <c r="U72" s="31">
        <f>SUM(U70:U71)</f>
        <v>0.63</v>
      </c>
      <c r="V72" s="31">
        <f>SUM(V70:V71)</f>
        <v>0.68</v>
      </c>
      <c r="W72" s="31">
        <f>SUM(W70:W71)</f>
        <v>0</v>
      </c>
      <c r="X72" s="31">
        <f>SUM(X70:X71)</f>
        <v>1.46</v>
      </c>
      <c r="Y72" s="9"/>
      <c r="AA72" s="2"/>
      <c r="AB72" s="2"/>
      <c r="AC72" s="2"/>
      <c r="AD72" s="2"/>
      <c r="AE72" s="2"/>
      <c r="AF72" s="2"/>
    </row>
    <row r="73" spans="1:32" s="32" customFormat="1" x14ac:dyDescent="0.25">
      <c r="Z73" s="65"/>
    </row>
    <row r="74" spans="1:32" ht="12.75" customHeight="1" x14ac:dyDescent="0.25">
      <c r="A74" s="1" t="s">
        <v>81</v>
      </c>
      <c r="Y74" s="9"/>
      <c r="AA74" s="2"/>
      <c r="AB74" s="2"/>
      <c r="AC74" s="2"/>
      <c r="AD74" s="2"/>
      <c r="AE74" s="2"/>
      <c r="AF74" s="2"/>
    </row>
    <row r="75" spans="1:32" ht="12.75" customHeight="1" x14ac:dyDescent="0.25">
      <c r="A75" s="1"/>
      <c r="Y75" s="9"/>
      <c r="AA75" s="2"/>
      <c r="AB75" s="2"/>
      <c r="AC75" s="2"/>
      <c r="AD75" s="2"/>
      <c r="AE75" s="2"/>
      <c r="AF75" s="2"/>
    </row>
    <row r="76" spans="1:32" ht="12.75" customHeight="1" x14ac:dyDescent="0.25">
      <c r="A76" s="38" t="s">
        <v>35</v>
      </c>
      <c r="B76" s="39"/>
      <c r="C76" s="39" t="s">
        <v>36</v>
      </c>
      <c r="D76" s="39"/>
      <c r="F76" s="40">
        <f t="shared" ref="F76" si="14">+F19/F7</f>
        <v>0.38108937476026084</v>
      </c>
      <c r="H76" s="40">
        <f t="shared" ref="H76:L79" si="15">+H19/H7</f>
        <v>0.40018066847335138</v>
      </c>
      <c r="I76" s="40">
        <f t="shared" si="15"/>
        <v>0.36431535269709542</v>
      </c>
      <c r="J76" s="40">
        <f t="shared" si="15"/>
        <v>0.37102473498233218</v>
      </c>
      <c r="K76" s="40">
        <f t="shared" si="15"/>
        <v>0.36585365853658536</v>
      </c>
      <c r="L76" s="40">
        <f t="shared" si="15"/>
        <v>0.37483953786906288</v>
      </c>
      <c r="N76" s="40">
        <f t="shared" ref="N76:R79" si="16">+N19/N7</f>
        <v>0.38783649052841473</v>
      </c>
      <c r="O76" s="40">
        <f t="shared" si="16"/>
        <v>0.38188277087033745</v>
      </c>
      <c r="P76" s="40">
        <f t="shared" si="16"/>
        <v>0.38789025543992434</v>
      </c>
      <c r="Q76" s="40">
        <f t="shared" si="16"/>
        <v>0.38217122683142102</v>
      </c>
      <c r="R76" s="40">
        <f t="shared" si="16"/>
        <v>0.38481129891178512</v>
      </c>
      <c r="T76" s="40">
        <f t="shared" ref="T76:U79" si="17">+T19/T7</f>
        <v>0.39423076923076922</v>
      </c>
      <c r="U76" s="40">
        <f t="shared" si="17"/>
        <v>0.38712871287128714</v>
      </c>
      <c r="V76" s="40">
        <f t="shared" ref="V76:W76" si="18">+V19/V7</f>
        <v>0.39449541284403672</v>
      </c>
      <c r="W76" s="40" t="e">
        <f t="shared" si="18"/>
        <v>#DIV/0!</v>
      </c>
      <c r="X76" s="40">
        <f t="shared" ref="X76" si="19">+X19/X7</f>
        <v>0.3918688076528869</v>
      </c>
      <c r="Y76" s="41"/>
      <c r="AA76" s="2"/>
      <c r="AB76" s="2"/>
      <c r="AC76" s="2"/>
      <c r="AD76" s="2"/>
      <c r="AE76" s="2"/>
      <c r="AF76" s="2"/>
    </row>
    <row r="77" spans="1:32" ht="12.75" customHeight="1" x14ac:dyDescent="0.25">
      <c r="A77" s="39"/>
      <c r="B77" s="39"/>
      <c r="C77" s="42" t="s">
        <v>67</v>
      </c>
      <c r="D77" s="39"/>
      <c r="F77" s="40">
        <f t="shared" ref="F77" si="20">+F20/F8</f>
        <v>0.4063294716021475</v>
      </c>
      <c r="H77" s="40">
        <f t="shared" si="15"/>
        <v>0.39378881987577641</v>
      </c>
      <c r="I77" s="40">
        <f t="shared" si="15"/>
        <v>0.41615667074663404</v>
      </c>
      <c r="J77" s="40">
        <f t="shared" si="15"/>
        <v>0.40280433397068194</v>
      </c>
      <c r="K77" s="40">
        <f t="shared" si="15"/>
        <v>0.40931372549019607</v>
      </c>
      <c r="L77" s="40">
        <f t="shared" si="15"/>
        <v>0.40558572536850274</v>
      </c>
      <c r="N77" s="40">
        <f t="shared" si="16"/>
        <v>0.3786788750817528</v>
      </c>
      <c r="O77" s="40">
        <f t="shared" si="16"/>
        <v>0.39873817034700315</v>
      </c>
      <c r="P77" s="40">
        <f t="shared" si="16"/>
        <v>0.38683680322364</v>
      </c>
      <c r="Q77" s="40">
        <f t="shared" si="16"/>
        <v>0.40354330708661418</v>
      </c>
      <c r="R77" s="40">
        <f t="shared" si="16"/>
        <v>0.39203525379467929</v>
      </c>
      <c r="T77" s="40">
        <f t="shared" si="17"/>
        <v>0.37586685159500693</v>
      </c>
      <c r="U77" s="40">
        <f t="shared" si="17"/>
        <v>0.40391099123398516</v>
      </c>
      <c r="V77" s="40">
        <f t="shared" ref="V77:W77" si="21">+V20/V8</f>
        <v>0.38877338877338879</v>
      </c>
      <c r="W77" s="40" t="e">
        <f t="shared" si="21"/>
        <v>#DIV/0!</v>
      </c>
      <c r="X77" s="40">
        <f t="shared" ref="X77" si="22">+X20/X8</f>
        <v>0.38965201465201466</v>
      </c>
      <c r="Y77" s="41"/>
      <c r="AA77" s="2"/>
      <c r="AB77" s="2"/>
      <c r="AC77" s="2"/>
      <c r="AD77" s="2"/>
      <c r="AE77" s="2"/>
      <c r="AF77" s="2"/>
    </row>
    <row r="78" spans="1:32" ht="12.75" customHeight="1" x14ac:dyDescent="0.25">
      <c r="A78" s="39"/>
      <c r="B78" s="39"/>
      <c r="C78" s="39" t="s">
        <v>37</v>
      </c>
      <c r="D78" s="39"/>
      <c r="F78" s="40">
        <f t="shared" ref="F78" si="23">+F21/F9</f>
        <v>0.63824289405684753</v>
      </c>
      <c r="H78" s="40">
        <f t="shared" si="15"/>
        <v>0.6333333333333333</v>
      </c>
      <c r="I78" s="40">
        <f t="shared" si="15"/>
        <v>0.63218390804597702</v>
      </c>
      <c r="J78" s="40">
        <f t="shared" si="15"/>
        <v>0.61176470588235299</v>
      </c>
      <c r="K78" s="40">
        <f t="shared" si="15"/>
        <v>0.61904761904761907</v>
      </c>
      <c r="L78" s="40">
        <f t="shared" si="15"/>
        <v>0.62427745664739887</v>
      </c>
      <c r="N78" s="40">
        <f t="shared" si="16"/>
        <v>0.60240963855421692</v>
      </c>
      <c r="O78" s="40">
        <f t="shared" si="16"/>
        <v>0.6097560975609756</v>
      </c>
      <c r="P78" s="40">
        <f t="shared" si="16"/>
        <v>0.61445783132530118</v>
      </c>
      <c r="Q78" s="40">
        <f t="shared" si="16"/>
        <v>0.59740259740259738</v>
      </c>
      <c r="R78" s="40">
        <f t="shared" si="16"/>
        <v>0.60615384615384615</v>
      </c>
      <c r="T78" s="40">
        <f t="shared" si="17"/>
        <v>0.56578947368421051</v>
      </c>
      <c r="U78" s="40">
        <f t="shared" si="17"/>
        <v>0.55405405405405406</v>
      </c>
      <c r="V78" s="40">
        <f t="shared" ref="V78:W78" si="24">+V21/V9</f>
        <v>0.54794520547945202</v>
      </c>
      <c r="W78" s="40" t="e">
        <f t="shared" si="24"/>
        <v>#DIV/0!</v>
      </c>
      <c r="X78" s="40">
        <f t="shared" ref="X78" si="25">+X21/X9</f>
        <v>0.55605381165919288</v>
      </c>
      <c r="Y78" s="41"/>
      <c r="AA78" s="2"/>
      <c r="AB78" s="2"/>
      <c r="AC78" s="2"/>
      <c r="AD78" s="2"/>
      <c r="AE78" s="2"/>
      <c r="AF78" s="2"/>
    </row>
    <row r="79" spans="1:32" ht="12.75" customHeight="1" x14ac:dyDescent="0.25">
      <c r="A79" s="39"/>
      <c r="B79" s="39"/>
      <c r="C79" s="39" t="s">
        <v>38</v>
      </c>
      <c r="D79" s="39"/>
      <c r="F79" s="40">
        <f t="shared" ref="F79" si="26">+F22/F10</f>
        <v>0.40302863001814021</v>
      </c>
      <c r="H79" s="40">
        <f t="shared" si="15"/>
        <v>0.40399002493765584</v>
      </c>
      <c r="I79" s="40">
        <f t="shared" si="15"/>
        <v>0.40123034859876966</v>
      </c>
      <c r="J79" s="40">
        <f t="shared" si="15"/>
        <v>0.39626704953338121</v>
      </c>
      <c r="K79" s="40">
        <f t="shared" si="15"/>
        <v>0.39714867617107941</v>
      </c>
      <c r="L79" s="40">
        <f t="shared" si="15"/>
        <v>0.39965111208024423</v>
      </c>
      <c r="N79" s="40">
        <f t="shared" si="16"/>
        <v>0.3892925430210325</v>
      </c>
      <c r="O79" s="40">
        <f t="shared" si="16"/>
        <v>0.39813820264948085</v>
      </c>
      <c r="P79" s="40">
        <f t="shared" si="16"/>
        <v>0.39444655762647396</v>
      </c>
      <c r="Q79" s="40">
        <f t="shared" si="16"/>
        <v>0.40014630577907828</v>
      </c>
      <c r="R79" s="40">
        <f t="shared" si="16"/>
        <v>0.39559929440163399</v>
      </c>
      <c r="T79" s="40">
        <f t="shared" si="17"/>
        <v>0.38875305623471884</v>
      </c>
      <c r="U79" s="40">
        <f t="shared" si="17"/>
        <v>0.40163615114920143</v>
      </c>
      <c r="V79" s="40">
        <f t="shared" ref="V79:W79" si="27">+V22/V10</f>
        <v>0.39567480977172609</v>
      </c>
      <c r="W79" s="40" t="e">
        <f t="shared" si="27"/>
        <v>#DIV/0!</v>
      </c>
      <c r="X79" s="40">
        <f t="shared" ref="X79" si="28">+X22/X10</f>
        <v>0.39545091779728653</v>
      </c>
      <c r="Y79" s="41"/>
      <c r="AA79" s="2"/>
      <c r="AB79" s="2"/>
      <c r="AC79" s="2"/>
      <c r="AD79" s="2"/>
      <c r="AE79" s="2"/>
      <c r="AF79" s="2"/>
    </row>
    <row r="80" spans="1:32" ht="12.75" customHeight="1" x14ac:dyDescent="0.25">
      <c r="A80" s="39"/>
      <c r="B80" s="39"/>
      <c r="C80" s="39"/>
      <c r="D80" s="39"/>
      <c r="F80" s="43"/>
      <c r="H80" s="43"/>
      <c r="I80" s="43"/>
      <c r="J80" s="43"/>
      <c r="K80" s="43"/>
      <c r="L80" s="43"/>
      <c r="N80" s="43"/>
      <c r="O80" s="43"/>
      <c r="P80" s="43"/>
      <c r="Q80" s="43"/>
      <c r="R80" s="43"/>
      <c r="T80" s="43"/>
      <c r="U80" s="43"/>
      <c r="V80" s="43"/>
      <c r="W80" s="43"/>
      <c r="X80" s="43"/>
      <c r="Y80" s="41"/>
      <c r="AA80" s="2"/>
      <c r="AB80" s="2"/>
      <c r="AC80" s="2"/>
      <c r="AD80" s="2"/>
      <c r="AE80" s="2"/>
      <c r="AF80" s="2"/>
    </row>
    <row r="81" spans="1:32" ht="12.75" customHeight="1" x14ac:dyDescent="0.25">
      <c r="A81" s="38" t="s">
        <v>39</v>
      </c>
      <c r="B81" s="39"/>
      <c r="C81" s="39"/>
      <c r="D81" s="39"/>
      <c r="F81" s="44">
        <f>+F28/F10</f>
        <v>0.24710150642795173</v>
      </c>
      <c r="H81" s="44">
        <f>+H28/H10</f>
        <v>0.26291414321339507</v>
      </c>
      <c r="I81" s="44">
        <f>+I28/I10</f>
        <v>0.25085440874914561</v>
      </c>
      <c r="J81" s="44">
        <f>+J28/J10</f>
        <v>0.24335965541995694</v>
      </c>
      <c r="K81" s="44">
        <f>+K28/K10</f>
        <v>0.24270196877121522</v>
      </c>
      <c r="L81" s="44">
        <f>+L28/L10</f>
        <v>0.24989097252507633</v>
      </c>
      <c r="N81" s="44">
        <f>+N28/N10</f>
        <v>0.26806883365200762</v>
      </c>
      <c r="O81" s="44">
        <f>+O28/O10</f>
        <v>0.24740422484783386</v>
      </c>
      <c r="P81" s="44">
        <f>+P28/P10</f>
        <v>0.2525675161658425</v>
      </c>
      <c r="Q81" s="44">
        <f>+Q28/Q10</f>
        <v>0.23372348207754207</v>
      </c>
      <c r="R81" s="44">
        <f>+R28/R10</f>
        <v>0.25020889425308701</v>
      </c>
      <c r="T81" s="44">
        <f>+T28/T10</f>
        <v>0.27057864710676449</v>
      </c>
      <c r="U81" s="44">
        <f>+U28/U10</f>
        <v>0.25048694974678615</v>
      </c>
      <c r="V81" s="44">
        <f>+V28/V10</f>
        <v>0.25951141369643571</v>
      </c>
      <c r="W81" s="44" t="e">
        <f>+W28/W10</f>
        <v>#DIV/0!</v>
      </c>
      <c r="X81" s="44">
        <f>+X28/X10</f>
        <v>0.26004256451183827</v>
      </c>
      <c r="Y81" s="41"/>
      <c r="AA81" s="2"/>
      <c r="AB81" s="2"/>
      <c r="AC81" s="2"/>
      <c r="AD81" s="2"/>
      <c r="AE81" s="2"/>
      <c r="AF81" s="2"/>
    </row>
    <row r="82" spans="1:32" ht="12.75" customHeight="1" x14ac:dyDescent="0.25">
      <c r="A82" s="45" t="s">
        <v>40</v>
      </c>
      <c r="B82" s="46"/>
      <c r="C82" s="46"/>
      <c r="D82" s="46"/>
      <c r="F82" s="47">
        <f>+F41/F39</f>
        <v>0.181651376146789</v>
      </c>
      <c r="H82" s="47">
        <f>+H41/H39</f>
        <v>0.20512820512820512</v>
      </c>
      <c r="I82" s="47">
        <f>+I41/I39</f>
        <v>0.20960698689956331</v>
      </c>
      <c r="J82" s="47">
        <f>+J41/J39</f>
        <v>0.22065727699530516</v>
      </c>
      <c r="K82" s="47">
        <f>+K41/K39</f>
        <v>0.20209059233449478</v>
      </c>
      <c r="L82" s="47">
        <f>+L41/L39</f>
        <v>0.20887445887445888</v>
      </c>
      <c r="N82" s="47">
        <f>+N41/N39</f>
        <v>-6.25E-2</v>
      </c>
      <c r="O82" s="47">
        <f>+O41/O39</f>
        <v>9.4240837696335081E-2</v>
      </c>
      <c r="P82" s="47">
        <f>+P41/P39</f>
        <v>0.16867469879518071</v>
      </c>
      <c r="Q82" s="47">
        <f>+Q41/Q39</f>
        <v>0.1005586592178771</v>
      </c>
      <c r="R82" s="47">
        <f>+R41/R39</f>
        <v>0.10915492957746478</v>
      </c>
      <c r="T82" s="47">
        <f>+T41/T39</f>
        <v>1.5</v>
      </c>
      <c r="U82" s="47">
        <f>+U41/U39</f>
        <v>0.22279792746113988</v>
      </c>
      <c r="V82" s="47">
        <f>+V41/V39</f>
        <v>0.10778443113772455</v>
      </c>
      <c r="W82" s="47" t="e">
        <f>+W41/W39</f>
        <v>#DIV/0!</v>
      </c>
      <c r="X82" s="47">
        <f>+X41/X39</f>
        <v>0.10755813953488372</v>
      </c>
      <c r="Y82" s="48"/>
      <c r="AA82" s="2"/>
      <c r="AB82" s="2"/>
      <c r="AC82" s="2"/>
      <c r="AD82" s="2"/>
      <c r="AE82" s="2"/>
      <c r="AF82" s="2"/>
    </row>
    <row r="83" spans="1:32" ht="12.75" customHeight="1" x14ac:dyDescent="0.25">
      <c r="A83" s="45"/>
      <c r="B83" s="46"/>
      <c r="C83" s="46"/>
      <c r="D83" s="46"/>
      <c r="F83" s="47"/>
      <c r="H83" s="47"/>
      <c r="I83" s="47"/>
      <c r="J83" s="47"/>
      <c r="K83" s="47"/>
      <c r="L83" s="47"/>
      <c r="N83" s="44"/>
      <c r="O83" s="44"/>
      <c r="P83" s="44"/>
      <c r="Q83" s="44"/>
      <c r="R83" s="47"/>
      <c r="T83" s="47"/>
      <c r="U83" s="47"/>
      <c r="V83" s="47"/>
      <c r="W83" s="47"/>
      <c r="X83" s="47"/>
      <c r="Y83" s="48"/>
      <c r="AA83" s="2"/>
      <c r="AB83" s="2"/>
      <c r="AC83" s="2"/>
      <c r="AD83" s="2"/>
      <c r="AE83" s="2"/>
      <c r="AF83" s="2"/>
    </row>
    <row r="84" spans="1:32" s="5" customFormat="1" ht="12.75" customHeight="1" x14ac:dyDescent="0.25">
      <c r="A84" s="45" t="s">
        <v>41</v>
      </c>
      <c r="B84" s="46"/>
      <c r="C84" s="46"/>
      <c r="D84" s="46"/>
      <c r="E84" s="2"/>
      <c r="F84" s="51" t="s">
        <v>66</v>
      </c>
      <c r="G84" s="2"/>
      <c r="H84" s="51" t="s">
        <v>66</v>
      </c>
      <c r="I84" s="51" t="s">
        <v>66</v>
      </c>
      <c r="J84" s="51" t="s">
        <v>66</v>
      </c>
      <c r="K84" s="51" t="s">
        <v>66</v>
      </c>
      <c r="L84" s="10">
        <f>37600+2400</f>
        <v>40000</v>
      </c>
      <c r="M84" s="2"/>
      <c r="N84" s="51" t="s">
        <v>66</v>
      </c>
      <c r="O84" s="51" t="s">
        <v>66</v>
      </c>
      <c r="P84" s="51" t="s">
        <v>66</v>
      </c>
      <c r="Q84" s="51" t="s">
        <v>66</v>
      </c>
      <c r="R84" s="10">
        <v>37600</v>
      </c>
      <c r="S84" s="2"/>
      <c r="T84" s="10">
        <v>37200</v>
      </c>
      <c r="U84" s="10">
        <v>36900</v>
      </c>
      <c r="V84" s="121">
        <v>36100</v>
      </c>
      <c r="W84" s="10"/>
      <c r="X84" s="10">
        <f>+V84</f>
        <v>36100</v>
      </c>
      <c r="Y84" s="48"/>
      <c r="Z84" s="3"/>
    </row>
    <row r="85" spans="1:32" s="5" customFormat="1" x14ac:dyDescent="0.2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2"/>
      <c r="P85" s="2"/>
      <c r="Q85" s="2"/>
      <c r="R85" s="2"/>
      <c r="S85" s="2"/>
      <c r="T85" s="2"/>
      <c r="U85" s="2"/>
      <c r="V85" s="2"/>
      <c r="W85" s="2"/>
      <c r="X85" s="2"/>
      <c r="Y85" s="41"/>
      <c r="Z85" s="3"/>
    </row>
    <row r="86" spans="1:32" s="4" customFormat="1" x14ac:dyDescent="0.25">
      <c r="A86" s="133" t="s">
        <v>99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2"/>
      <c r="T86" s="2"/>
      <c r="U86" s="2"/>
      <c r="V86" s="2"/>
      <c r="W86" s="2"/>
      <c r="X86" s="2"/>
      <c r="Y86" s="48"/>
      <c r="Z86" s="3"/>
      <c r="AA86" s="5"/>
      <c r="AB86" s="5"/>
      <c r="AC86" s="5"/>
      <c r="AD86" s="5"/>
      <c r="AE86" s="5"/>
      <c r="AF86" s="5"/>
    </row>
    <row r="87" spans="1:32" s="4" customFormat="1" ht="12.75" customHeight="1" x14ac:dyDescent="0.2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2"/>
      <c r="T87" s="2"/>
      <c r="U87" s="2"/>
      <c r="V87" s="2"/>
      <c r="W87" s="2"/>
      <c r="X87" s="2"/>
      <c r="Y87" s="48"/>
      <c r="Z87" s="3"/>
      <c r="AA87" s="5"/>
      <c r="AB87" s="5"/>
      <c r="AC87" s="5"/>
      <c r="AD87" s="5"/>
      <c r="AE87" s="5"/>
      <c r="AF87" s="5"/>
    </row>
    <row r="88" spans="1:32" s="4" customFormat="1" x14ac:dyDescent="0.25">
      <c r="A88" s="66"/>
      <c r="B88" s="46"/>
      <c r="C88" s="46"/>
      <c r="D88" s="46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48"/>
      <c r="Z88" s="3"/>
      <c r="AA88" s="5"/>
      <c r="AB88" s="5"/>
      <c r="AC88" s="5"/>
      <c r="AD88" s="5"/>
      <c r="AE88" s="5"/>
      <c r="AF88" s="5"/>
    </row>
    <row r="89" spans="1:32" s="4" customFormat="1" x14ac:dyDescent="0.25">
      <c r="A89" s="46"/>
      <c r="B89" s="46"/>
      <c r="C89" s="46"/>
      <c r="D89" s="46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48"/>
      <c r="Z89" s="3"/>
      <c r="AA89" s="5"/>
      <c r="AB89" s="5"/>
      <c r="AC89" s="5"/>
      <c r="AD89" s="5"/>
      <c r="AE89" s="5"/>
      <c r="AF89" s="5"/>
    </row>
    <row r="90" spans="1:32" s="4" customFormat="1" x14ac:dyDescent="0.25">
      <c r="A90" s="46"/>
      <c r="B90" s="46"/>
      <c r="C90" s="46"/>
      <c r="D90" s="46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48"/>
      <c r="Z90" s="3"/>
      <c r="AA90" s="5"/>
      <c r="AB90" s="5"/>
      <c r="AC90" s="5"/>
      <c r="AD90" s="5"/>
      <c r="AE90" s="5"/>
      <c r="AF90" s="5"/>
    </row>
    <row r="91" spans="1:32" s="4" customFormat="1" x14ac:dyDescent="0.25">
      <c r="A91" s="46"/>
      <c r="B91" s="46"/>
      <c r="C91" s="46"/>
      <c r="D91" s="46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48"/>
      <c r="Z91" s="3"/>
      <c r="AA91" s="5"/>
      <c r="AB91" s="5"/>
      <c r="AC91" s="5"/>
      <c r="AD91" s="5"/>
      <c r="AE91" s="5"/>
      <c r="AF91" s="5"/>
    </row>
    <row r="92" spans="1:32" s="4" customFormat="1" x14ac:dyDescent="0.25">
      <c r="A92" s="46"/>
      <c r="B92" s="46"/>
      <c r="C92" s="46"/>
      <c r="D92" s="46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48"/>
      <c r="Z92" s="3"/>
      <c r="AA92" s="5"/>
      <c r="AB92" s="5"/>
      <c r="AC92" s="5"/>
      <c r="AD92" s="5"/>
      <c r="AE92" s="5"/>
      <c r="AF92" s="5"/>
    </row>
    <row r="93" spans="1:32" s="4" customFormat="1" x14ac:dyDescent="0.25">
      <c r="A93" s="46"/>
      <c r="B93" s="46"/>
      <c r="C93" s="46"/>
      <c r="D93" s="46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48"/>
      <c r="Z93" s="3"/>
      <c r="AA93" s="5"/>
      <c r="AB93" s="5"/>
      <c r="AC93" s="5"/>
      <c r="AD93" s="5"/>
      <c r="AE93" s="5"/>
      <c r="AF93" s="5"/>
    </row>
    <row r="94" spans="1:32" s="4" customFormat="1" x14ac:dyDescent="0.25">
      <c r="A94" s="46"/>
      <c r="B94" s="46"/>
      <c r="C94" s="46"/>
      <c r="D94" s="46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48"/>
      <c r="Z94" s="3"/>
      <c r="AA94" s="5"/>
      <c r="AB94" s="5"/>
      <c r="AC94" s="5"/>
      <c r="AD94" s="5"/>
      <c r="AE94" s="5"/>
      <c r="AF94" s="5"/>
    </row>
    <row r="95" spans="1:32" s="4" customFormat="1" x14ac:dyDescent="0.25">
      <c r="A95" s="46"/>
      <c r="B95" s="46"/>
      <c r="C95" s="46"/>
      <c r="D95" s="46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48"/>
      <c r="Z95" s="3"/>
      <c r="AA95" s="5"/>
      <c r="AB95" s="5"/>
      <c r="AC95" s="5"/>
      <c r="AD95" s="5"/>
      <c r="AE95" s="5"/>
      <c r="AF95" s="5"/>
    </row>
    <row r="96" spans="1:32" s="4" customFormat="1" x14ac:dyDescent="0.25">
      <c r="A96" s="46"/>
      <c r="B96" s="46"/>
      <c r="C96" s="46"/>
      <c r="D96" s="46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48"/>
      <c r="Z96" s="3"/>
      <c r="AA96" s="5"/>
      <c r="AB96" s="5"/>
      <c r="AC96" s="5"/>
      <c r="AD96" s="5"/>
      <c r="AE96" s="5"/>
      <c r="AF96" s="5"/>
    </row>
    <row r="97" spans="1:32" s="4" customFormat="1" x14ac:dyDescent="0.25">
      <c r="A97" s="46"/>
      <c r="B97" s="46"/>
      <c r="C97" s="46"/>
      <c r="D97" s="46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48"/>
      <c r="Z97" s="3"/>
      <c r="AA97" s="5"/>
      <c r="AB97" s="5"/>
      <c r="AC97" s="5"/>
      <c r="AD97" s="5"/>
      <c r="AE97" s="5"/>
      <c r="AF97" s="5"/>
    </row>
    <row r="98" spans="1:32" s="4" customFormat="1" x14ac:dyDescent="0.25">
      <c r="A98" s="46"/>
      <c r="B98" s="46"/>
      <c r="C98" s="46"/>
      <c r="D98" s="46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48"/>
      <c r="Z98" s="3"/>
      <c r="AA98" s="5"/>
      <c r="AB98" s="5"/>
      <c r="AC98" s="5"/>
      <c r="AD98" s="5"/>
      <c r="AE98" s="5"/>
      <c r="AF98" s="5"/>
    </row>
    <row r="99" spans="1:32" s="4" customFormat="1" x14ac:dyDescent="0.25">
      <c r="A99" s="46"/>
      <c r="B99" s="46"/>
      <c r="C99" s="46"/>
      <c r="D99" s="46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48"/>
      <c r="Z99" s="3"/>
      <c r="AA99" s="5"/>
      <c r="AB99" s="5"/>
      <c r="AC99" s="5"/>
      <c r="AD99" s="5"/>
      <c r="AE99" s="5"/>
      <c r="AF99" s="5"/>
    </row>
    <row r="100" spans="1:32" s="4" customFormat="1" x14ac:dyDescent="0.25">
      <c r="A100" s="46"/>
      <c r="B100" s="46"/>
      <c r="C100" s="46"/>
      <c r="D100" s="46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48"/>
      <c r="Z100" s="3"/>
      <c r="AA100" s="5"/>
      <c r="AB100" s="5"/>
      <c r="AC100" s="5"/>
      <c r="AD100" s="5"/>
      <c r="AE100" s="5"/>
      <c r="AF100" s="5"/>
    </row>
    <row r="101" spans="1:32" s="4" customFormat="1" x14ac:dyDescent="0.25">
      <c r="A101" s="46"/>
      <c r="B101" s="46"/>
      <c r="C101" s="46"/>
      <c r="D101" s="46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48"/>
      <c r="Z101" s="3"/>
      <c r="AA101" s="5"/>
      <c r="AB101" s="5"/>
      <c r="AC101" s="5"/>
      <c r="AD101" s="5"/>
      <c r="AE101" s="5"/>
      <c r="AF101" s="5"/>
    </row>
    <row r="102" spans="1:32" s="4" customFormat="1" x14ac:dyDescent="0.25">
      <c r="A102" s="46"/>
      <c r="B102" s="46"/>
      <c r="C102" s="46"/>
      <c r="D102" s="4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48"/>
      <c r="Z102" s="3"/>
      <c r="AA102" s="5"/>
      <c r="AB102" s="5"/>
      <c r="AC102" s="5"/>
      <c r="AD102" s="5"/>
      <c r="AE102" s="5"/>
      <c r="AF102" s="5"/>
    </row>
    <row r="103" spans="1:32" s="4" customFormat="1" x14ac:dyDescent="0.25">
      <c r="A103" s="46"/>
      <c r="B103" s="46"/>
      <c r="C103" s="46"/>
      <c r="D103" s="46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48"/>
      <c r="Z103" s="3"/>
      <c r="AA103" s="5"/>
      <c r="AB103" s="5"/>
      <c r="AC103" s="5"/>
      <c r="AD103" s="5"/>
      <c r="AE103" s="5"/>
      <c r="AF103" s="5"/>
    </row>
    <row r="104" spans="1:32" s="4" customFormat="1" x14ac:dyDescent="0.25">
      <c r="A104" s="46"/>
      <c r="B104" s="46"/>
      <c r="C104" s="46"/>
      <c r="D104" s="46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48"/>
      <c r="Z104" s="3"/>
      <c r="AA104" s="5"/>
      <c r="AB104" s="5"/>
      <c r="AC104" s="5"/>
      <c r="AD104" s="5"/>
      <c r="AE104" s="5"/>
      <c r="AF104" s="5"/>
    </row>
    <row r="105" spans="1:32" s="4" customFormat="1" x14ac:dyDescent="0.25">
      <c r="A105" s="46"/>
      <c r="B105" s="46"/>
      <c r="C105" s="46"/>
      <c r="D105" s="46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48"/>
      <c r="Z105" s="3"/>
      <c r="AA105" s="5"/>
      <c r="AB105" s="5"/>
      <c r="AC105" s="5"/>
      <c r="AD105" s="5"/>
      <c r="AE105" s="5"/>
      <c r="AF105" s="5"/>
    </row>
    <row r="106" spans="1:32" s="4" customFormat="1" x14ac:dyDescent="0.25">
      <c r="A106" s="46"/>
      <c r="B106" s="46"/>
      <c r="C106" s="46"/>
      <c r="D106" s="46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48"/>
      <c r="Z106" s="3"/>
      <c r="AA106" s="5"/>
      <c r="AB106" s="5"/>
      <c r="AC106" s="5"/>
      <c r="AD106" s="5"/>
      <c r="AE106" s="5"/>
      <c r="AF106" s="5"/>
    </row>
    <row r="107" spans="1:32" s="4" customFormat="1" x14ac:dyDescent="0.25">
      <c r="A107" s="46"/>
      <c r="B107" s="46"/>
      <c r="C107" s="46"/>
      <c r="D107" s="46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48"/>
      <c r="Z107" s="3"/>
      <c r="AA107" s="5"/>
      <c r="AB107" s="5"/>
      <c r="AC107" s="5"/>
      <c r="AD107" s="5"/>
      <c r="AE107" s="5"/>
      <c r="AF107" s="5"/>
    </row>
    <row r="108" spans="1:32" s="4" customFormat="1" x14ac:dyDescent="0.25">
      <c r="A108" s="46"/>
      <c r="B108" s="46"/>
      <c r="C108" s="46"/>
      <c r="D108" s="46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48"/>
      <c r="Z108" s="3"/>
      <c r="AA108" s="5"/>
      <c r="AB108" s="5"/>
      <c r="AC108" s="5"/>
      <c r="AD108" s="5"/>
      <c r="AE108" s="5"/>
      <c r="AF108" s="5"/>
    </row>
    <row r="109" spans="1:32" s="4" customFormat="1" x14ac:dyDescent="0.25">
      <c r="A109" s="46"/>
      <c r="B109" s="46"/>
      <c r="C109" s="46"/>
      <c r="D109" s="46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48"/>
      <c r="Z109" s="3"/>
      <c r="AA109" s="5"/>
      <c r="AB109" s="5"/>
      <c r="AC109" s="5"/>
      <c r="AD109" s="5"/>
      <c r="AE109" s="5"/>
      <c r="AF109" s="5"/>
    </row>
    <row r="110" spans="1:32" s="4" customFormat="1" x14ac:dyDescent="0.25">
      <c r="A110" s="46"/>
      <c r="B110" s="46"/>
      <c r="C110" s="46"/>
      <c r="D110" s="46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48"/>
      <c r="Z110" s="3"/>
      <c r="AA110" s="5"/>
      <c r="AB110" s="5"/>
      <c r="AC110" s="5"/>
      <c r="AD110" s="5"/>
      <c r="AE110" s="5"/>
      <c r="AF110" s="5"/>
    </row>
    <row r="111" spans="1:32" s="4" customFormat="1" x14ac:dyDescent="0.25">
      <c r="A111" s="46"/>
      <c r="B111" s="46"/>
      <c r="C111" s="46"/>
      <c r="D111" s="46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48"/>
      <c r="Z111" s="3"/>
      <c r="AA111" s="5"/>
      <c r="AB111" s="5"/>
      <c r="AC111" s="5"/>
      <c r="AD111" s="5"/>
      <c r="AE111" s="5"/>
      <c r="AF111" s="5"/>
    </row>
    <row r="112" spans="1:32" s="4" customFormat="1" x14ac:dyDescent="0.25">
      <c r="A112" s="46"/>
      <c r="B112" s="46"/>
      <c r="C112" s="46"/>
      <c r="D112" s="46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48"/>
      <c r="Z112" s="3"/>
      <c r="AA112" s="5"/>
      <c r="AB112" s="5"/>
      <c r="AC112" s="5"/>
      <c r="AD112" s="5"/>
      <c r="AE112" s="5"/>
      <c r="AF112" s="5"/>
    </row>
    <row r="113" spans="1:32" s="4" customFormat="1" x14ac:dyDescent="0.25">
      <c r="A113" s="46"/>
      <c r="B113" s="46"/>
      <c r="C113" s="46"/>
      <c r="D113" s="46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48"/>
      <c r="Z113" s="3"/>
      <c r="AA113" s="5"/>
      <c r="AB113" s="5"/>
      <c r="AC113" s="5"/>
      <c r="AD113" s="5"/>
      <c r="AE113" s="5"/>
      <c r="AF113" s="5"/>
    </row>
    <row r="114" spans="1:32" s="4" customFormat="1" x14ac:dyDescent="0.25">
      <c r="A114" s="46"/>
      <c r="B114" s="46"/>
      <c r="C114" s="46"/>
      <c r="D114" s="46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48"/>
      <c r="Z114" s="3"/>
      <c r="AA114" s="5"/>
      <c r="AB114" s="5"/>
      <c r="AC114" s="5"/>
      <c r="AD114" s="5"/>
      <c r="AE114" s="5"/>
      <c r="AF114" s="5"/>
    </row>
    <row r="115" spans="1:32" s="4" customFormat="1" x14ac:dyDescent="0.25">
      <c r="A115" s="46"/>
      <c r="B115" s="46"/>
      <c r="C115" s="46"/>
      <c r="D115" s="46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48"/>
      <c r="Z115" s="3"/>
      <c r="AA115" s="5"/>
      <c r="AB115" s="5"/>
      <c r="AC115" s="5"/>
      <c r="AD115" s="5"/>
      <c r="AE115" s="5"/>
      <c r="AF115" s="5"/>
    </row>
    <row r="116" spans="1:32" s="4" customFormat="1" x14ac:dyDescent="0.25">
      <c r="A116" s="46"/>
      <c r="B116" s="46"/>
      <c r="C116" s="46"/>
      <c r="D116" s="46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48"/>
      <c r="Z116" s="3"/>
      <c r="AA116" s="5"/>
      <c r="AB116" s="5"/>
      <c r="AC116" s="5"/>
      <c r="AD116" s="5"/>
      <c r="AE116" s="5"/>
      <c r="AF116" s="5"/>
    </row>
    <row r="117" spans="1:32" s="4" customFormat="1" x14ac:dyDescent="0.25">
      <c r="A117" s="46"/>
      <c r="B117" s="46"/>
      <c r="C117" s="46"/>
      <c r="D117" s="46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48"/>
      <c r="Z117" s="3"/>
      <c r="AA117" s="5"/>
      <c r="AB117" s="5"/>
      <c r="AC117" s="5"/>
      <c r="AD117" s="5"/>
      <c r="AE117" s="5"/>
      <c r="AF117" s="5"/>
    </row>
    <row r="118" spans="1:32" s="4" customFormat="1" x14ac:dyDescent="0.25">
      <c r="A118" s="46"/>
      <c r="B118" s="46"/>
      <c r="C118" s="46"/>
      <c r="D118" s="46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48"/>
      <c r="Z118" s="3"/>
      <c r="AA118" s="5"/>
      <c r="AB118" s="5"/>
      <c r="AC118" s="5"/>
      <c r="AD118" s="5"/>
      <c r="AE118" s="5"/>
      <c r="AF118" s="5"/>
    </row>
    <row r="119" spans="1:32" s="4" customFormat="1" x14ac:dyDescent="0.25">
      <c r="A119" s="46"/>
      <c r="B119" s="46"/>
      <c r="C119" s="46"/>
      <c r="D119" s="46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48"/>
      <c r="Z119" s="3"/>
      <c r="AA119" s="5"/>
      <c r="AB119" s="5"/>
      <c r="AC119" s="5"/>
      <c r="AD119" s="5"/>
      <c r="AE119" s="5"/>
      <c r="AF119" s="5"/>
    </row>
    <row r="120" spans="1:32" s="4" customFormat="1" x14ac:dyDescent="0.25">
      <c r="A120" s="46"/>
      <c r="B120" s="46"/>
      <c r="C120" s="46"/>
      <c r="D120" s="46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48"/>
      <c r="Z120" s="3"/>
      <c r="AA120" s="5"/>
      <c r="AB120" s="5"/>
      <c r="AC120" s="5"/>
      <c r="AD120" s="5"/>
      <c r="AE120" s="5"/>
      <c r="AF120" s="5"/>
    </row>
    <row r="121" spans="1:32" s="4" customFormat="1" x14ac:dyDescent="0.25">
      <c r="A121" s="46"/>
      <c r="B121" s="46"/>
      <c r="C121" s="46"/>
      <c r="D121" s="46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48"/>
      <c r="Z121" s="3"/>
      <c r="AA121" s="5"/>
      <c r="AB121" s="5"/>
      <c r="AC121" s="5"/>
      <c r="AD121" s="5"/>
      <c r="AE121" s="5"/>
      <c r="AF121" s="5"/>
    </row>
    <row r="122" spans="1:32" s="4" customFormat="1" x14ac:dyDescent="0.25">
      <c r="A122" s="46"/>
      <c r="B122" s="46"/>
      <c r="C122" s="46"/>
      <c r="D122" s="46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48"/>
      <c r="Z122" s="3"/>
      <c r="AA122" s="5"/>
      <c r="AB122" s="5"/>
      <c r="AC122" s="5"/>
      <c r="AD122" s="5"/>
      <c r="AE122" s="5"/>
      <c r="AF122" s="5"/>
    </row>
    <row r="123" spans="1:32" s="4" customFormat="1" x14ac:dyDescent="0.25">
      <c r="A123" s="46"/>
      <c r="B123" s="46"/>
      <c r="C123" s="46"/>
      <c r="D123" s="46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48"/>
      <c r="Z123" s="3"/>
      <c r="AA123" s="5"/>
      <c r="AB123" s="5"/>
      <c r="AC123" s="5"/>
      <c r="AD123" s="5"/>
      <c r="AE123" s="5"/>
      <c r="AF123" s="5"/>
    </row>
    <row r="124" spans="1:32" s="4" customFormat="1" x14ac:dyDescent="0.25">
      <c r="A124" s="46"/>
      <c r="B124" s="46"/>
      <c r="C124" s="46"/>
      <c r="D124" s="46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48"/>
      <c r="Z124" s="3"/>
      <c r="AA124" s="5"/>
      <c r="AB124" s="5"/>
      <c r="AC124" s="5"/>
      <c r="AD124" s="5"/>
      <c r="AE124" s="5"/>
      <c r="AF124" s="5"/>
    </row>
    <row r="125" spans="1:32" s="4" customFormat="1" x14ac:dyDescent="0.25">
      <c r="A125" s="46"/>
      <c r="B125" s="46"/>
      <c r="C125" s="46"/>
      <c r="D125" s="46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48"/>
      <c r="Z125" s="3"/>
      <c r="AA125" s="5"/>
      <c r="AB125" s="5"/>
      <c r="AC125" s="5"/>
      <c r="AD125" s="5"/>
      <c r="AE125" s="5"/>
      <c r="AF125" s="5"/>
    </row>
    <row r="126" spans="1:32" s="4" customFormat="1" x14ac:dyDescent="0.25">
      <c r="A126" s="46"/>
      <c r="B126" s="46"/>
      <c r="C126" s="46"/>
      <c r="D126" s="46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48"/>
      <c r="Z126" s="3"/>
      <c r="AA126" s="5"/>
      <c r="AB126" s="5"/>
      <c r="AC126" s="5"/>
      <c r="AD126" s="5"/>
      <c r="AE126" s="5"/>
      <c r="AF126" s="5"/>
    </row>
    <row r="127" spans="1:32" s="4" customFormat="1" x14ac:dyDescent="0.25">
      <c r="A127" s="46"/>
      <c r="B127" s="46"/>
      <c r="C127" s="46"/>
      <c r="D127" s="46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48"/>
      <c r="Z127" s="3"/>
      <c r="AA127" s="5"/>
      <c r="AB127" s="5"/>
      <c r="AC127" s="5"/>
      <c r="AD127" s="5"/>
      <c r="AE127" s="5"/>
      <c r="AF127" s="5"/>
    </row>
    <row r="128" spans="1:32" s="4" customFormat="1" x14ac:dyDescent="0.25">
      <c r="A128" s="46"/>
      <c r="B128" s="46"/>
      <c r="C128" s="46"/>
      <c r="D128" s="46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48"/>
      <c r="Z128" s="3"/>
      <c r="AA128" s="5"/>
      <c r="AB128" s="5"/>
      <c r="AC128" s="5"/>
      <c r="AD128" s="5"/>
      <c r="AE128" s="5"/>
      <c r="AF128" s="5"/>
    </row>
    <row r="129" spans="1:32" s="4" customFormat="1" x14ac:dyDescent="0.25">
      <c r="A129" s="46"/>
      <c r="B129" s="46"/>
      <c r="C129" s="46"/>
      <c r="D129" s="46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48"/>
      <c r="Z129" s="3"/>
      <c r="AA129" s="5"/>
      <c r="AB129" s="5"/>
      <c r="AC129" s="5"/>
      <c r="AD129" s="5"/>
      <c r="AE129" s="5"/>
      <c r="AF129" s="5"/>
    </row>
    <row r="130" spans="1:32" s="4" customFormat="1" x14ac:dyDescent="0.25">
      <c r="A130" s="46"/>
      <c r="B130" s="46"/>
      <c r="C130" s="46"/>
      <c r="D130" s="46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48"/>
      <c r="Z130" s="3"/>
      <c r="AA130" s="5"/>
      <c r="AB130" s="5"/>
      <c r="AC130" s="5"/>
      <c r="AD130" s="5"/>
      <c r="AE130" s="5"/>
      <c r="AF130" s="5"/>
    </row>
    <row r="131" spans="1:32" s="4" customFormat="1" x14ac:dyDescent="0.25">
      <c r="A131" s="46"/>
      <c r="B131" s="46"/>
      <c r="C131" s="46"/>
      <c r="D131" s="4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48"/>
      <c r="Z131" s="3"/>
      <c r="AA131" s="5"/>
      <c r="AB131" s="5"/>
      <c r="AC131" s="5"/>
      <c r="AD131" s="5"/>
      <c r="AE131" s="5"/>
      <c r="AF131" s="5"/>
    </row>
    <row r="132" spans="1:32" s="4" customFormat="1" x14ac:dyDescent="0.25">
      <c r="A132" s="46"/>
      <c r="B132" s="46"/>
      <c r="C132" s="46"/>
      <c r="D132" s="46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48"/>
      <c r="Z132" s="3"/>
      <c r="AA132" s="5"/>
      <c r="AB132" s="5"/>
      <c r="AC132" s="5"/>
      <c r="AD132" s="5"/>
      <c r="AE132" s="5"/>
      <c r="AF132" s="5"/>
    </row>
    <row r="133" spans="1:32" s="4" customFormat="1" x14ac:dyDescent="0.25">
      <c r="A133" s="46"/>
      <c r="B133" s="46"/>
      <c r="C133" s="46"/>
      <c r="D133" s="46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48"/>
      <c r="Z133" s="3"/>
      <c r="AA133" s="5"/>
      <c r="AB133" s="5"/>
      <c r="AC133" s="5"/>
      <c r="AD133" s="5"/>
      <c r="AE133" s="5"/>
      <c r="AF133" s="5"/>
    </row>
    <row r="134" spans="1:32" s="4" customFormat="1" x14ac:dyDescent="0.25">
      <c r="A134" s="46"/>
      <c r="B134" s="46"/>
      <c r="C134" s="46"/>
      <c r="D134" s="46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48"/>
      <c r="Z134" s="3"/>
      <c r="AA134" s="5"/>
      <c r="AB134" s="5"/>
      <c r="AC134" s="5"/>
      <c r="AD134" s="5"/>
      <c r="AE134" s="5"/>
      <c r="AF134" s="5"/>
    </row>
    <row r="135" spans="1:32" s="4" customFormat="1" x14ac:dyDescent="0.25">
      <c r="A135" s="46"/>
      <c r="B135" s="46"/>
      <c r="C135" s="46"/>
      <c r="D135" s="46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48"/>
      <c r="Z135" s="3"/>
      <c r="AA135" s="5"/>
      <c r="AB135" s="5"/>
      <c r="AC135" s="5"/>
      <c r="AD135" s="5"/>
      <c r="AE135" s="5"/>
      <c r="AF135" s="5"/>
    </row>
    <row r="136" spans="1:32" s="4" customFormat="1" x14ac:dyDescent="0.25">
      <c r="A136" s="46"/>
      <c r="B136" s="46"/>
      <c r="C136" s="46"/>
      <c r="D136" s="46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48"/>
      <c r="Z136" s="3"/>
      <c r="AA136" s="5"/>
      <c r="AB136" s="5"/>
      <c r="AC136" s="5"/>
      <c r="AD136" s="5"/>
      <c r="AE136" s="5"/>
      <c r="AF136" s="5"/>
    </row>
    <row r="137" spans="1:32" s="4" customFormat="1" x14ac:dyDescent="0.25">
      <c r="A137" s="46"/>
      <c r="B137" s="46"/>
      <c r="C137" s="46"/>
      <c r="D137" s="46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48"/>
      <c r="Z137" s="3"/>
      <c r="AA137" s="5"/>
      <c r="AB137" s="5"/>
      <c r="AC137" s="5"/>
      <c r="AD137" s="5"/>
      <c r="AE137" s="5"/>
      <c r="AF137" s="5"/>
    </row>
    <row r="138" spans="1:32" s="4" customFormat="1" x14ac:dyDescent="0.25">
      <c r="A138" s="46"/>
      <c r="B138" s="46"/>
      <c r="C138" s="46"/>
      <c r="D138" s="46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48"/>
      <c r="Z138" s="3"/>
      <c r="AA138" s="5"/>
      <c r="AB138" s="5"/>
      <c r="AC138" s="5"/>
      <c r="AD138" s="5"/>
      <c r="AE138" s="5"/>
      <c r="AF138" s="5"/>
    </row>
    <row r="139" spans="1:32" s="4" customFormat="1" x14ac:dyDescent="0.25">
      <c r="A139" s="46"/>
      <c r="B139" s="46"/>
      <c r="C139" s="46"/>
      <c r="D139" s="46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48"/>
      <c r="Z139" s="3"/>
      <c r="AA139" s="5"/>
      <c r="AB139" s="5"/>
      <c r="AC139" s="5"/>
      <c r="AD139" s="5"/>
      <c r="AE139" s="5"/>
      <c r="AF139" s="5"/>
    </row>
    <row r="140" spans="1:32" s="4" customFormat="1" x14ac:dyDescent="0.25">
      <c r="A140" s="46"/>
      <c r="B140" s="46"/>
      <c r="C140" s="46"/>
      <c r="D140" s="46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48"/>
      <c r="Z140" s="3"/>
      <c r="AA140" s="5"/>
      <c r="AB140" s="5"/>
      <c r="AC140" s="5"/>
      <c r="AD140" s="5"/>
      <c r="AE140" s="5"/>
      <c r="AF140" s="5"/>
    </row>
    <row r="141" spans="1:32" s="4" customFormat="1" x14ac:dyDescent="0.25">
      <c r="A141" s="46"/>
      <c r="B141" s="46"/>
      <c r="C141" s="46"/>
      <c r="D141" s="46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48"/>
      <c r="Z141" s="3"/>
      <c r="AA141" s="5"/>
      <c r="AB141" s="5"/>
      <c r="AC141" s="5"/>
      <c r="AD141" s="5"/>
      <c r="AE141" s="5"/>
      <c r="AF141" s="5"/>
    </row>
    <row r="142" spans="1:32" s="4" customFormat="1" x14ac:dyDescent="0.25">
      <c r="A142" s="46"/>
      <c r="B142" s="46"/>
      <c r="C142" s="46"/>
      <c r="D142" s="46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48"/>
      <c r="Z142" s="3"/>
      <c r="AA142" s="5"/>
      <c r="AB142" s="5"/>
      <c r="AC142" s="5"/>
      <c r="AD142" s="5"/>
      <c r="AE142" s="5"/>
      <c r="AF142" s="5"/>
    </row>
    <row r="143" spans="1:32" s="4" customFormat="1" x14ac:dyDescent="0.25">
      <c r="A143" s="46"/>
      <c r="B143" s="46"/>
      <c r="C143" s="46"/>
      <c r="D143" s="46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48"/>
      <c r="Z143" s="3"/>
      <c r="AA143" s="5"/>
      <c r="AB143" s="5"/>
      <c r="AC143" s="5"/>
      <c r="AD143" s="5"/>
      <c r="AE143" s="5"/>
      <c r="AF143" s="5"/>
    </row>
    <row r="144" spans="1:32" s="4" customFormat="1" x14ac:dyDescent="0.25">
      <c r="A144" s="46"/>
      <c r="B144" s="46"/>
      <c r="C144" s="46"/>
      <c r="D144" s="46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48"/>
      <c r="Z144" s="3"/>
      <c r="AA144" s="5"/>
      <c r="AB144" s="5"/>
      <c r="AC144" s="5"/>
      <c r="AD144" s="5"/>
      <c r="AE144" s="5"/>
      <c r="AF144" s="5"/>
    </row>
    <row r="145" spans="1:32" s="4" customFormat="1" x14ac:dyDescent="0.25">
      <c r="A145" s="46"/>
      <c r="B145" s="46"/>
      <c r="C145" s="46"/>
      <c r="D145" s="46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48"/>
      <c r="Z145" s="3"/>
      <c r="AA145" s="5"/>
      <c r="AB145" s="5"/>
      <c r="AC145" s="5"/>
      <c r="AD145" s="5"/>
      <c r="AE145" s="5"/>
      <c r="AF145" s="5"/>
    </row>
    <row r="146" spans="1:32" s="4" customFormat="1" x14ac:dyDescent="0.25">
      <c r="A146" s="46"/>
      <c r="B146" s="46"/>
      <c r="C146" s="46"/>
      <c r="D146" s="4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48"/>
      <c r="Z146" s="3"/>
      <c r="AA146" s="5"/>
      <c r="AB146" s="5"/>
      <c r="AC146" s="5"/>
      <c r="AD146" s="5"/>
      <c r="AE146" s="5"/>
      <c r="AF146" s="5"/>
    </row>
    <row r="147" spans="1:32" s="4" customFormat="1" x14ac:dyDescent="0.25">
      <c r="A147" s="46"/>
      <c r="B147" s="46"/>
      <c r="C147" s="46"/>
      <c r="D147" s="46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48"/>
      <c r="Z147" s="3"/>
      <c r="AA147" s="5"/>
      <c r="AB147" s="5"/>
      <c r="AC147" s="5"/>
      <c r="AD147" s="5"/>
      <c r="AE147" s="5"/>
      <c r="AF147" s="5"/>
    </row>
    <row r="148" spans="1:32" s="4" customFormat="1" x14ac:dyDescent="0.25">
      <c r="A148" s="46"/>
      <c r="B148" s="46"/>
      <c r="C148" s="46"/>
      <c r="D148" s="46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48"/>
      <c r="Z148" s="3"/>
      <c r="AA148" s="5"/>
      <c r="AB148" s="5"/>
      <c r="AC148" s="5"/>
      <c r="AD148" s="5"/>
      <c r="AE148" s="5"/>
      <c r="AF148" s="5"/>
    </row>
    <row r="149" spans="1:32" s="4" customFormat="1" x14ac:dyDescent="0.25">
      <c r="A149" s="46"/>
      <c r="B149" s="46"/>
      <c r="C149" s="46"/>
      <c r="D149" s="46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48"/>
      <c r="Z149" s="3"/>
      <c r="AA149" s="5"/>
      <c r="AB149" s="5"/>
      <c r="AC149" s="5"/>
      <c r="AD149" s="5"/>
      <c r="AE149" s="5"/>
      <c r="AF149" s="5"/>
    </row>
    <row r="150" spans="1:32" s="4" customFormat="1" x14ac:dyDescent="0.25">
      <c r="A150" s="46"/>
      <c r="B150" s="46"/>
      <c r="C150" s="46"/>
      <c r="D150" s="46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3"/>
      <c r="Z150" s="3"/>
      <c r="AA150" s="5"/>
      <c r="AB150" s="5"/>
      <c r="AC150" s="5"/>
      <c r="AD150" s="5"/>
      <c r="AE150" s="5"/>
      <c r="AF150" s="5"/>
    </row>
    <row r="151" spans="1:32" s="4" customFormat="1" x14ac:dyDescent="0.25">
      <c r="A151" s="46"/>
      <c r="B151" s="46"/>
      <c r="C151" s="46"/>
      <c r="D151" s="46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3"/>
      <c r="AA151" s="5"/>
      <c r="AB151" s="5"/>
      <c r="AC151" s="5"/>
      <c r="AD151" s="5"/>
      <c r="AE151" s="5"/>
      <c r="AF151" s="5"/>
    </row>
    <row r="152" spans="1:32" s="4" customFormat="1" x14ac:dyDescent="0.25">
      <c r="A152" s="46"/>
      <c r="B152" s="46"/>
      <c r="C152" s="46"/>
      <c r="D152" s="46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3"/>
      <c r="AA152" s="5"/>
      <c r="AB152" s="5"/>
      <c r="AC152" s="5"/>
      <c r="AD152" s="5"/>
      <c r="AE152" s="5"/>
      <c r="AF152" s="5"/>
    </row>
    <row r="153" spans="1:32" s="4" customFormat="1" x14ac:dyDescent="0.25">
      <c r="A153" s="46"/>
      <c r="B153" s="46"/>
      <c r="C153" s="46"/>
      <c r="D153" s="46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3"/>
      <c r="AA153" s="5"/>
      <c r="AB153" s="5"/>
      <c r="AC153" s="5"/>
      <c r="AD153" s="5"/>
      <c r="AE153" s="5"/>
      <c r="AF153" s="5"/>
    </row>
    <row r="154" spans="1:32" s="4" customFormat="1" x14ac:dyDescent="0.25">
      <c r="A154" s="46"/>
      <c r="B154" s="46"/>
      <c r="C154" s="46"/>
      <c r="D154" s="46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3"/>
      <c r="AA154" s="5"/>
      <c r="AB154" s="5"/>
      <c r="AC154" s="5"/>
      <c r="AD154" s="5"/>
      <c r="AE154" s="5"/>
      <c r="AF154" s="5"/>
    </row>
    <row r="155" spans="1:32" s="4" customFormat="1" x14ac:dyDescent="0.25">
      <c r="A155" s="46"/>
      <c r="B155" s="46"/>
      <c r="C155" s="46"/>
      <c r="D155" s="46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3"/>
      <c r="AA155" s="5"/>
      <c r="AB155" s="5"/>
      <c r="AC155" s="5"/>
      <c r="AD155" s="5"/>
      <c r="AE155" s="5"/>
      <c r="AF155" s="5"/>
    </row>
    <row r="156" spans="1:32" s="4" customFormat="1" x14ac:dyDescent="0.25">
      <c r="A156" s="46"/>
      <c r="B156" s="46"/>
      <c r="C156" s="46"/>
      <c r="D156" s="46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3"/>
      <c r="AA156" s="5"/>
      <c r="AB156" s="5"/>
      <c r="AC156" s="5"/>
      <c r="AD156" s="5"/>
      <c r="AE156" s="5"/>
      <c r="AF156" s="5"/>
    </row>
    <row r="157" spans="1:32" s="4" customFormat="1" x14ac:dyDescent="0.25">
      <c r="A157" s="46"/>
      <c r="B157" s="46"/>
      <c r="C157" s="46"/>
      <c r="D157" s="46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3"/>
      <c r="AA157" s="5"/>
      <c r="AB157" s="5"/>
      <c r="AC157" s="5"/>
      <c r="AD157" s="5"/>
      <c r="AE157" s="5"/>
      <c r="AF157" s="5"/>
    </row>
    <row r="158" spans="1:32" s="4" customFormat="1" x14ac:dyDescent="0.25">
      <c r="A158" s="46"/>
      <c r="B158" s="46"/>
      <c r="C158" s="46"/>
      <c r="D158" s="46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3"/>
      <c r="AA158" s="5"/>
      <c r="AB158" s="5"/>
      <c r="AC158" s="5"/>
      <c r="AD158" s="5"/>
      <c r="AE158" s="5"/>
      <c r="AF158" s="5"/>
    </row>
    <row r="159" spans="1:32" s="4" customFormat="1" x14ac:dyDescent="0.25">
      <c r="A159" s="46"/>
      <c r="B159" s="46"/>
      <c r="C159" s="46"/>
      <c r="D159" s="46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3"/>
      <c r="AA159" s="5"/>
      <c r="AB159" s="5"/>
      <c r="AC159" s="5"/>
      <c r="AD159" s="5"/>
      <c r="AE159" s="5"/>
      <c r="AF159" s="5"/>
    </row>
    <row r="160" spans="1:32" s="4" customFormat="1" x14ac:dyDescent="0.25">
      <c r="A160" s="46"/>
      <c r="B160" s="46"/>
      <c r="C160" s="46"/>
      <c r="D160" s="46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3"/>
      <c r="AA160" s="5"/>
      <c r="AB160" s="5"/>
      <c r="AC160" s="5"/>
      <c r="AD160" s="5"/>
      <c r="AE160" s="5"/>
      <c r="AF160" s="5"/>
    </row>
    <row r="161" spans="1:32" s="4" customFormat="1" x14ac:dyDescent="0.25">
      <c r="A161" s="46"/>
      <c r="B161" s="46"/>
      <c r="C161" s="46"/>
      <c r="D161" s="46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3"/>
      <c r="AA161" s="5"/>
      <c r="AB161" s="5"/>
      <c r="AC161" s="5"/>
      <c r="AD161" s="5"/>
      <c r="AE161" s="5"/>
      <c r="AF161" s="5"/>
    </row>
    <row r="162" spans="1:32" s="4" customFormat="1" x14ac:dyDescent="0.25">
      <c r="A162" s="46"/>
      <c r="B162" s="46"/>
      <c r="C162" s="46"/>
      <c r="D162" s="46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3"/>
      <c r="AA162" s="5"/>
      <c r="AB162" s="5"/>
      <c r="AC162" s="5"/>
      <c r="AD162" s="5"/>
      <c r="AE162" s="5"/>
      <c r="AF162" s="5"/>
    </row>
    <row r="163" spans="1:32" s="4" customFormat="1" x14ac:dyDescent="0.25">
      <c r="A163" s="46"/>
      <c r="B163" s="46"/>
      <c r="C163" s="46"/>
      <c r="D163" s="46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3"/>
      <c r="AA163" s="5"/>
      <c r="AB163" s="5"/>
      <c r="AC163" s="5"/>
      <c r="AD163" s="5"/>
      <c r="AE163" s="5"/>
      <c r="AF163" s="5"/>
    </row>
    <row r="164" spans="1:32" s="4" customFormat="1" x14ac:dyDescent="0.25">
      <c r="A164" s="46"/>
      <c r="B164" s="46"/>
      <c r="C164" s="46"/>
      <c r="D164" s="46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3"/>
      <c r="AA164" s="5"/>
      <c r="AB164" s="5"/>
      <c r="AC164" s="5"/>
      <c r="AD164" s="5"/>
      <c r="AE164" s="5"/>
      <c r="AF164" s="5"/>
    </row>
    <row r="165" spans="1:32" s="4" customFormat="1" x14ac:dyDescent="0.25">
      <c r="A165" s="46"/>
      <c r="B165" s="46"/>
      <c r="C165" s="46"/>
      <c r="D165" s="46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3"/>
      <c r="AA165" s="5"/>
      <c r="AB165" s="5"/>
      <c r="AC165" s="5"/>
      <c r="AD165" s="5"/>
      <c r="AE165" s="5"/>
      <c r="AF165" s="5"/>
    </row>
    <row r="166" spans="1:32" s="4" customFormat="1" x14ac:dyDescent="0.25">
      <c r="A166" s="46"/>
      <c r="B166" s="46"/>
      <c r="C166" s="46"/>
      <c r="D166" s="46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3"/>
      <c r="AA166" s="5"/>
      <c r="AB166" s="5"/>
      <c r="AC166" s="5"/>
      <c r="AD166" s="5"/>
      <c r="AE166" s="5"/>
      <c r="AF166" s="5"/>
    </row>
    <row r="167" spans="1:32" s="4" customFormat="1" x14ac:dyDescent="0.25">
      <c r="A167" s="46"/>
      <c r="B167" s="46"/>
      <c r="C167" s="46"/>
      <c r="D167" s="46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3"/>
      <c r="AA167" s="5"/>
      <c r="AB167" s="5"/>
      <c r="AC167" s="5"/>
      <c r="AD167" s="5"/>
      <c r="AE167" s="5"/>
      <c r="AF167" s="5"/>
    </row>
    <row r="168" spans="1:32" s="4" customFormat="1" x14ac:dyDescent="0.25">
      <c r="A168" s="46"/>
      <c r="B168" s="46"/>
      <c r="C168" s="46"/>
      <c r="D168" s="46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3"/>
      <c r="AA168" s="5"/>
      <c r="AB168" s="5"/>
      <c r="AC168" s="5"/>
      <c r="AD168" s="5"/>
      <c r="AE168" s="5"/>
      <c r="AF168" s="5"/>
    </row>
    <row r="169" spans="1:32" s="4" customFormat="1" x14ac:dyDescent="0.25">
      <c r="A169" s="46"/>
      <c r="B169" s="46"/>
      <c r="C169" s="46"/>
      <c r="D169" s="46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3"/>
      <c r="AA169" s="5"/>
      <c r="AB169" s="5"/>
      <c r="AC169" s="5"/>
      <c r="AD169" s="5"/>
      <c r="AE169" s="5"/>
      <c r="AF169" s="5"/>
    </row>
    <row r="170" spans="1:32" s="4" customFormat="1" x14ac:dyDescent="0.25">
      <c r="A170" s="46"/>
      <c r="B170" s="46"/>
      <c r="C170" s="46"/>
      <c r="D170" s="46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3"/>
      <c r="AA170" s="5"/>
      <c r="AB170" s="5"/>
      <c r="AC170" s="5"/>
      <c r="AD170" s="5"/>
      <c r="AE170" s="5"/>
      <c r="AF170" s="5"/>
    </row>
    <row r="171" spans="1:32" s="4" customFormat="1" x14ac:dyDescent="0.25">
      <c r="A171" s="46"/>
      <c r="B171" s="46"/>
      <c r="C171" s="46"/>
      <c r="D171" s="46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3"/>
      <c r="AA171" s="5"/>
      <c r="AB171" s="5"/>
      <c r="AC171" s="5"/>
      <c r="AD171" s="5"/>
      <c r="AE171" s="5"/>
      <c r="AF171" s="5"/>
    </row>
    <row r="172" spans="1:32" s="4" customFormat="1" x14ac:dyDescent="0.25">
      <c r="A172" s="46"/>
      <c r="B172" s="46"/>
      <c r="C172" s="46"/>
      <c r="D172" s="46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3"/>
      <c r="AA172" s="5"/>
      <c r="AB172" s="5"/>
      <c r="AC172" s="5"/>
      <c r="AD172" s="5"/>
      <c r="AE172" s="5"/>
      <c r="AF172" s="5"/>
    </row>
    <row r="173" spans="1:32" s="4" customFormat="1" x14ac:dyDescent="0.25">
      <c r="A173" s="46"/>
      <c r="B173" s="46"/>
      <c r="C173" s="46"/>
      <c r="D173" s="46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3"/>
      <c r="AA173" s="5"/>
      <c r="AB173" s="5"/>
      <c r="AC173" s="5"/>
      <c r="AD173" s="5"/>
      <c r="AE173" s="5"/>
      <c r="AF173" s="5"/>
    </row>
    <row r="174" spans="1:32" s="4" customFormat="1" x14ac:dyDescent="0.25">
      <c r="A174" s="46"/>
      <c r="B174" s="46"/>
      <c r="C174" s="46"/>
      <c r="D174" s="46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3"/>
      <c r="AA174" s="5"/>
      <c r="AB174" s="5"/>
      <c r="AC174" s="5"/>
      <c r="AD174" s="5"/>
      <c r="AE174" s="5"/>
      <c r="AF174" s="5"/>
    </row>
    <row r="175" spans="1:32" s="4" customFormat="1" x14ac:dyDescent="0.25">
      <c r="A175" s="46"/>
      <c r="B175" s="46"/>
      <c r="C175" s="46"/>
      <c r="D175" s="46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3"/>
      <c r="AA175" s="5"/>
      <c r="AB175" s="5"/>
      <c r="AC175" s="5"/>
      <c r="AD175" s="5"/>
      <c r="AE175" s="5"/>
      <c r="AF175" s="5"/>
    </row>
    <row r="176" spans="1:32" s="4" customFormat="1" x14ac:dyDescent="0.25">
      <c r="A176" s="46"/>
      <c r="B176" s="46"/>
      <c r="C176" s="46"/>
      <c r="D176" s="46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3"/>
      <c r="AA176" s="5"/>
      <c r="AB176" s="5"/>
      <c r="AC176" s="5"/>
      <c r="AD176" s="5"/>
      <c r="AE176" s="5"/>
      <c r="AF176" s="5"/>
    </row>
    <row r="177" spans="1:32" s="4" customFormat="1" x14ac:dyDescent="0.25">
      <c r="A177" s="46"/>
      <c r="B177" s="46"/>
      <c r="C177" s="46"/>
      <c r="D177" s="46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3"/>
      <c r="AA177" s="5"/>
      <c r="AB177" s="5"/>
      <c r="AC177" s="5"/>
      <c r="AD177" s="5"/>
      <c r="AE177" s="5"/>
      <c r="AF177" s="5"/>
    </row>
    <row r="178" spans="1:32" s="4" customFormat="1" x14ac:dyDescent="0.25">
      <c r="A178" s="46"/>
      <c r="B178" s="46"/>
      <c r="C178" s="46"/>
      <c r="D178" s="46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3"/>
      <c r="AA178" s="5"/>
      <c r="AB178" s="5"/>
      <c r="AC178" s="5"/>
      <c r="AD178" s="5"/>
      <c r="AE178" s="5"/>
      <c r="AF178" s="5"/>
    </row>
    <row r="179" spans="1:32" s="4" customFormat="1" x14ac:dyDescent="0.25">
      <c r="A179" s="46"/>
      <c r="B179" s="46"/>
      <c r="C179" s="46"/>
      <c r="D179" s="46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3"/>
      <c r="AA179" s="5"/>
      <c r="AB179" s="5"/>
      <c r="AC179" s="5"/>
      <c r="AD179" s="5"/>
      <c r="AE179" s="5"/>
      <c r="AF179" s="5"/>
    </row>
    <row r="180" spans="1:32" s="4" customFormat="1" x14ac:dyDescent="0.25">
      <c r="A180" s="46"/>
      <c r="B180" s="46"/>
      <c r="C180" s="46"/>
      <c r="D180" s="46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3"/>
      <c r="AA180" s="5"/>
      <c r="AB180" s="5"/>
      <c r="AC180" s="5"/>
      <c r="AD180" s="5"/>
      <c r="AE180" s="5"/>
      <c r="AF180" s="5"/>
    </row>
    <row r="181" spans="1:32" s="4" customFormat="1" x14ac:dyDescent="0.25">
      <c r="A181" s="46"/>
      <c r="B181" s="46"/>
      <c r="C181" s="46"/>
      <c r="D181" s="46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3"/>
      <c r="AA181" s="5"/>
      <c r="AB181" s="5"/>
      <c r="AC181" s="5"/>
      <c r="AD181" s="5"/>
      <c r="AE181" s="5"/>
      <c r="AF181" s="5"/>
    </row>
    <row r="182" spans="1:32" s="4" customFormat="1" x14ac:dyDescent="0.25">
      <c r="A182" s="46"/>
      <c r="B182" s="46"/>
      <c r="C182" s="46"/>
      <c r="D182" s="46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3"/>
      <c r="AA182" s="5"/>
      <c r="AB182" s="5"/>
      <c r="AC182" s="5"/>
      <c r="AD182" s="5"/>
      <c r="AE182" s="5"/>
      <c r="AF182" s="5"/>
    </row>
    <row r="183" spans="1:32" s="4" customFormat="1" x14ac:dyDescent="0.25">
      <c r="A183" s="46"/>
      <c r="B183" s="46"/>
      <c r="C183" s="46"/>
      <c r="D183" s="46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3"/>
      <c r="AA183" s="5"/>
      <c r="AB183" s="5"/>
      <c r="AC183" s="5"/>
      <c r="AD183" s="5"/>
      <c r="AE183" s="5"/>
      <c r="AF183" s="5"/>
    </row>
    <row r="184" spans="1:32" s="4" customFormat="1" x14ac:dyDescent="0.25">
      <c r="A184" s="46"/>
      <c r="B184" s="46"/>
      <c r="C184" s="46"/>
      <c r="D184" s="46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3"/>
      <c r="AA184" s="5"/>
      <c r="AB184" s="5"/>
      <c r="AC184" s="5"/>
      <c r="AD184" s="5"/>
      <c r="AE184" s="5"/>
      <c r="AF184" s="5"/>
    </row>
    <row r="185" spans="1:32" s="4" customFormat="1" x14ac:dyDescent="0.25">
      <c r="A185" s="46"/>
      <c r="B185" s="46"/>
      <c r="C185" s="46"/>
      <c r="D185" s="46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3"/>
      <c r="AA185" s="5"/>
      <c r="AB185" s="5"/>
      <c r="AC185" s="5"/>
      <c r="AD185" s="5"/>
      <c r="AE185" s="5"/>
      <c r="AF185" s="5"/>
    </row>
    <row r="186" spans="1:32" s="4" customFormat="1" x14ac:dyDescent="0.25">
      <c r="A186" s="46"/>
      <c r="B186" s="46"/>
      <c r="C186" s="46"/>
      <c r="D186" s="46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3"/>
      <c r="AA186" s="5"/>
      <c r="AB186" s="5"/>
      <c r="AC186" s="5"/>
      <c r="AD186" s="5"/>
      <c r="AE186" s="5"/>
      <c r="AF186" s="5"/>
    </row>
    <row r="187" spans="1:32" s="4" customFormat="1" x14ac:dyDescent="0.25">
      <c r="A187" s="46"/>
      <c r="B187" s="46"/>
      <c r="C187" s="46"/>
      <c r="D187" s="46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3"/>
      <c r="AA187" s="5"/>
      <c r="AB187" s="5"/>
      <c r="AC187" s="5"/>
      <c r="AD187" s="5"/>
      <c r="AE187" s="5"/>
      <c r="AF187" s="5"/>
    </row>
    <row r="188" spans="1:32" s="4" customFormat="1" x14ac:dyDescent="0.25">
      <c r="A188" s="46"/>
      <c r="B188" s="46"/>
      <c r="C188" s="46"/>
      <c r="D188" s="46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3"/>
      <c r="AA188" s="5"/>
      <c r="AB188" s="5"/>
      <c r="AC188" s="5"/>
      <c r="AD188" s="5"/>
      <c r="AE188" s="5"/>
      <c r="AF188" s="5"/>
    </row>
    <row r="189" spans="1:32" s="4" customFormat="1" x14ac:dyDescent="0.25">
      <c r="A189" s="46"/>
      <c r="B189" s="46"/>
      <c r="C189" s="46"/>
      <c r="D189" s="46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3"/>
      <c r="AA189" s="5"/>
      <c r="AB189" s="5"/>
      <c r="AC189" s="5"/>
      <c r="AD189" s="5"/>
      <c r="AE189" s="5"/>
      <c r="AF189" s="5"/>
    </row>
    <row r="190" spans="1:32" s="4" customFormat="1" x14ac:dyDescent="0.25">
      <c r="A190" s="46"/>
      <c r="B190" s="46"/>
      <c r="C190" s="46"/>
      <c r="D190" s="46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3"/>
      <c r="AA190" s="5"/>
      <c r="AB190" s="5"/>
      <c r="AC190" s="5"/>
      <c r="AD190" s="5"/>
      <c r="AE190" s="5"/>
      <c r="AF190" s="5"/>
    </row>
    <row r="191" spans="1:32" s="4" customFormat="1" x14ac:dyDescent="0.25">
      <c r="A191" s="46"/>
      <c r="B191" s="46"/>
      <c r="C191" s="46"/>
      <c r="D191" s="46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3"/>
      <c r="AA191" s="5"/>
      <c r="AB191" s="5"/>
      <c r="AC191" s="5"/>
      <c r="AD191" s="5"/>
      <c r="AE191" s="5"/>
      <c r="AF191" s="5"/>
    </row>
    <row r="192" spans="1:32" s="4" customFormat="1" x14ac:dyDescent="0.25">
      <c r="A192" s="46"/>
      <c r="B192" s="46"/>
      <c r="C192" s="46"/>
      <c r="D192" s="46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3"/>
      <c r="AA192" s="5"/>
      <c r="AB192" s="5"/>
      <c r="AC192" s="5"/>
      <c r="AD192" s="5"/>
      <c r="AE192" s="5"/>
      <c r="AF192" s="5"/>
    </row>
    <row r="193" spans="1:32" s="4" customFormat="1" x14ac:dyDescent="0.25">
      <c r="A193" s="46"/>
      <c r="B193" s="46"/>
      <c r="C193" s="46"/>
      <c r="D193" s="46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3"/>
      <c r="AA193" s="5"/>
      <c r="AB193" s="5"/>
      <c r="AC193" s="5"/>
      <c r="AD193" s="5"/>
      <c r="AE193" s="5"/>
      <c r="AF193" s="5"/>
    </row>
    <row r="194" spans="1:32" s="4" customFormat="1" x14ac:dyDescent="0.25">
      <c r="A194" s="46"/>
      <c r="B194" s="46"/>
      <c r="C194" s="46"/>
      <c r="D194" s="46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3"/>
      <c r="AA194" s="5"/>
      <c r="AB194" s="5"/>
      <c r="AC194" s="5"/>
      <c r="AD194" s="5"/>
      <c r="AE194" s="5"/>
      <c r="AF194" s="5"/>
    </row>
    <row r="195" spans="1:32" s="4" customFormat="1" x14ac:dyDescent="0.25">
      <c r="A195" s="46"/>
      <c r="B195" s="46"/>
      <c r="C195" s="46"/>
      <c r="D195" s="46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3"/>
      <c r="AA195" s="5"/>
      <c r="AB195" s="5"/>
      <c r="AC195" s="5"/>
      <c r="AD195" s="5"/>
      <c r="AE195" s="5"/>
      <c r="AF195" s="5"/>
    </row>
    <row r="196" spans="1:32" s="4" customFormat="1" x14ac:dyDescent="0.25">
      <c r="A196" s="46"/>
      <c r="B196" s="46"/>
      <c r="C196" s="46"/>
      <c r="D196" s="46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3"/>
      <c r="AA196" s="5"/>
      <c r="AB196" s="5"/>
      <c r="AC196" s="5"/>
      <c r="AD196" s="5"/>
      <c r="AE196" s="5"/>
      <c r="AF196" s="5"/>
    </row>
    <row r="197" spans="1:32" s="4" customFormat="1" x14ac:dyDescent="0.25">
      <c r="A197" s="46"/>
      <c r="B197" s="46"/>
      <c r="C197" s="46"/>
      <c r="D197" s="46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3"/>
      <c r="AA197" s="5"/>
      <c r="AB197" s="5"/>
      <c r="AC197" s="5"/>
      <c r="AD197" s="5"/>
      <c r="AE197" s="5"/>
      <c r="AF197" s="5"/>
    </row>
    <row r="198" spans="1:32" s="4" customFormat="1" x14ac:dyDescent="0.25">
      <c r="A198" s="46"/>
      <c r="B198" s="46"/>
      <c r="C198" s="46"/>
      <c r="D198" s="46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3"/>
      <c r="AA198" s="5"/>
      <c r="AB198" s="5"/>
      <c r="AC198" s="5"/>
      <c r="AD198" s="5"/>
      <c r="AE198" s="5"/>
      <c r="AF198" s="5"/>
    </row>
    <row r="199" spans="1:32" s="4" customFormat="1" x14ac:dyDescent="0.25">
      <c r="A199" s="46"/>
      <c r="B199" s="46"/>
      <c r="C199" s="46"/>
      <c r="D199" s="46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3"/>
      <c r="AA199" s="5"/>
      <c r="AB199" s="5"/>
      <c r="AC199" s="5"/>
      <c r="AD199" s="5"/>
      <c r="AE199" s="5"/>
      <c r="AF199" s="5"/>
    </row>
    <row r="200" spans="1:32" s="4" customFormat="1" x14ac:dyDescent="0.25">
      <c r="A200" s="46"/>
      <c r="B200" s="46"/>
      <c r="C200" s="46"/>
      <c r="D200" s="4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3"/>
      <c r="AA200" s="5"/>
      <c r="AB200" s="5"/>
      <c r="AC200" s="5"/>
      <c r="AD200" s="5"/>
      <c r="AE200" s="5"/>
      <c r="AF200" s="5"/>
    </row>
    <row r="201" spans="1:32" s="4" customFormat="1" x14ac:dyDescent="0.25">
      <c r="A201" s="46"/>
      <c r="B201" s="46"/>
      <c r="C201" s="46"/>
      <c r="D201" s="46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3"/>
      <c r="AA201" s="5"/>
      <c r="AB201" s="5"/>
      <c r="AC201" s="5"/>
      <c r="AD201" s="5"/>
      <c r="AE201" s="5"/>
      <c r="AF201" s="5"/>
    </row>
    <row r="202" spans="1:32" s="4" customFormat="1" x14ac:dyDescent="0.25">
      <c r="A202" s="46"/>
      <c r="B202" s="46"/>
      <c r="C202" s="46"/>
      <c r="D202" s="46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3"/>
      <c r="AA202" s="5"/>
      <c r="AB202" s="5"/>
      <c r="AC202" s="5"/>
      <c r="AD202" s="5"/>
      <c r="AE202" s="5"/>
      <c r="AF202" s="5"/>
    </row>
    <row r="203" spans="1:32" s="4" customFormat="1" x14ac:dyDescent="0.25">
      <c r="A203" s="46"/>
      <c r="B203" s="46"/>
      <c r="C203" s="46"/>
      <c r="D203" s="46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3"/>
      <c r="AA203" s="5"/>
      <c r="AB203" s="5"/>
      <c r="AC203" s="5"/>
      <c r="AD203" s="5"/>
      <c r="AE203" s="5"/>
      <c r="AF203" s="5"/>
    </row>
    <row r="204" spans="1:32" s="4" customFormat="1" x14ac:dyDescent="0.25">
      <c r="A204" s="46"/>
      <c r="B204" s="46"/>
      <c r="C204" s="46"/>
      <c r="D204" s="46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3"/>
      <c r="AA204" s="5"/>
      <c r="AB204" s="5"/>
      <c r="AC204" s="5"/>
      <c r="AD204" s="5"/>
      <c r="AE204" s="5"/>
      <c r="AF204" s="5"/>
    </row>
    <row r="205" spans="1:32" s="4" customFormat="1" x14ac:dyDescent="0.25">
      <c r="A205" s="46"/>
      <c r="B205" s="46"/>
      <c r="C205" s="46"/>
      <c r="D205" s="46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3"/>
      <c r="AA205" s="5"/>
      <c r="AB205" s="5"/>
      <c r="AC205" s="5"/>
      <c r="AD205" s="5"/>
      <c r="AE205" s="5"/>
      <c r="AF205" s="5"/>
    </row>
    <row r="206" spans="1:32" s="4" customFormat="1" x14ac:dyDescent="0.25">
      <c r="A206" s="46"/>
      <c r="B206" s="46"/>
      <c r="C206" s="46"/>
      <c r="D206" s="46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3"/>
      <c r="AA206" s="5"/>
      <c r="AB206" s="5"/>
      <c r="AC206" s="5"/>
      <c r="AD206" s="5"/>
      <c r="AE206" s="5"/>
      <c r="AF206" s="5"/>
    </row>
    <row r="207" spans="1:32" s="4" customFormat="1" x14ac:dyDescent="0.25">
      <c r="A207" s="46"/>
      <c r="B207" s="46"/>
      <c r="C207" s="46"/>
      <c r="D207" s="46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3"/>
      <c r="AA207" s="5"/>
      <c r="AB207" s="5"/>
      <c r="AC207" s="5"/>
      <c r="AD207" s="5"/>
      <c r="AE207" s="5"/>
      <c r="AF207" s="5"/>
    </row>
    <row r="208" spans="1:32" s="4" customFormat="1" x14ac:dyDescent="0.25">
      <c r="A208" s="46"/>
      <c r="B208" s="46"/>
      <c r="C208" s="46"/>
      <c r="D208" s="46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3"/>
      <c r="AA208" s="5"/>
      <c r="AB208" s="5"/>
      <c r="AC208" s="5"/>
      <c r="AD208" s="5"/>
      <c r="AE208" s="5"/>
      <c r="AF208" s="5"/>
    </row>
    <row r="209" spans="1:32" s="4" customFormat="1" x14ac:dyDescent="0.25">
      <c r="A209" s="46"/>
      <c r="B209" s="46"/>
      <c r="C209" s="46"/>
      <c r="D209" s="46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3"/>
      <c r="AA209" s="5"/>
      <c r="AB209" s="5"/>
      <c r="AC209" s="5"/>
      <c r="AD209" s="5"/>
      <c r="AE209" s="5"/>
      <c r="AF209" s="5"/>
    </row>
    <row r="210" spans="1:32" s="4" customFormat="1" x14ac:dyDescent="0.25">
      <c r="A210" s="46"/>
      <c r="B210" s="46"/>
      <c r="C210" s="46"/>
      <c r="D210" s="46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3"/>
      <c r="AA210" s="5"/>
      <c r="AB210" s="5"/>
      <c r="AC210" s="5"/>
      <c r="AD210" s="5"/>
      <c r="AE210" s="5"/>
      <c r="AF210" s="5"/>
    </row>
    <row r="211" spans="1:32" s="4" customFormat="1" x14ac:dyDescent="0.25">
      <c r="A211" s="46"/>
      <c r="B211" s="46"/>
      <c r="C211" s="46"/>
      <c r="D211" s="46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3"/>
      <c r="AA211" s="5"/>
      <c r="AB211" s="5"/>
      <c r="AC211" s="5"/>
      <c r="AD211" s="5"/>
      <c r="AE211" s="5"/>
      <c r="AF211" s="5"/>
    </row>
    <row r="212" spans="1:32" s="4" customFormat="1" x14ac:dyDescent="0.25">
      <c r="A212" s="46"/>
      <c r="B212" s="46"/>
      <c r="C212" s="46"/>
      <c r="D212" s="46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3"/>
      <c r="AA212" s="5"/>
      <c r="AB212" s="5"/>
      <c r="AC212" s="5"/>
      <c r="AD212" s="5"/>
      <c r="AE212" s="5"/>
      <c r="AF212" s="5"/>
    </row>
    <row r="213" spans="1:32" s="4" customFormat="1" x14ac:dyDescent="0.25">
      <c r="A213" s="46"/>
      <c r="B213" s="46"/>
      <c r="C213" s="46"/>
      <c r="D213" s="46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3"/>
      <c r="AA213" s="5"/>
      <c r="AB213" s="5"/>
      <c r="AC213" s="5"/>
      <c r="AD213" s="5"/>
      <c r="AE213" s="5"/>
      <c r="AF213" s="5"/>
    </row>
    <row r="214" spans="1:32" s="4" customFormat="1" x14ac:dyDescent="0.25">
      <c r="A214" s="46"/>
      <c r="B214" s="46"/>
      <c r="C214" s="46"/>
      <c r="D214" s="46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3"/>
      <c r="AA214" s="5"/>
      <c r="AB214" s="5"/>
      <c r="AC214" s="5"/>
      <c r="AD214" s="5"/>
      <c r="AE214" s="5"/>
      <c r="AF214" s="5"/>
    </row>
    <row r="215" spans="1:32" s="4" customFormat="1" x14ac:dyDescent="0.25">
      <c r="A215" s="46"/>
      <c r="B215" s="46"/>
      <c r="C215" s="46"/>
      <c r="D215" s="46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3"/>
      <c r="AA215" s="5"/>
      <c r="AB215" s="5"/>
      <c r="AC215" s="5"/>
      <c r="AD215" s="5"/>
      <c r="AE215" s="5"/>
      <c r="AF215" s="5"/>
    </row>
    <row r="216" spans="1:32" s="4" customFormat="1" x14ac:dyDescent="0.25">
      <c r="A216" s="46"/>
      <c r="B216" s="46"/>
      <c r="C216" s="46"/>
      <c r="D216" s="46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3"/>
      <c r="AA216" s="5"/>
      <c r="AB216" s="5"/>
      <c r="AC216" s="5"/>
      <c r="AD216" s="5"/>
      <c r="AE216" s="5"/>
      <c r="AF216" s="5"/>
    </row>
    <row r="217" spans="1:32" s="4" customFormat="1" x14ac:dyDescent="0.25">
      <c r="A217" s="46"/>
      <c r="B217" s="46"/>
      <c r="C217" s="46"/>
      <c r="D217" s="46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3"/>
      <c r="AA217" s="5"/>
      <c r="AB217" s="5"/>
      <c r="AC217" s="5"/>
      <c r="AD217" s="5"/>
      <c r="AE217" s="5"/>
      <c r="AF217" s="5"/>
    </row>
    <row r="218" spans="1:32" s="4" customFormat="1" x14ac:dyDescent="0.25">
      <c r="A218" s="46"/>
      <c r="B218" s="46"/>
      <c r="C218" s="46"/>
      <c r="D218" s="46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3"/>
      <c r="AA218" s="5"/>
      <c r="AB218" s="5"/>
      <c r="AC218" s="5"/>
      <c r="AD218" s="5"/>
      <c r="AE218" s="5"/>
      <c r="AF218" s="5"/>
    </row>
    <row r="219" spans="1:32" s="4" customFormat="1" x14ac:dyDescent="0.25">
      <c r="A219" s="46"/>
      <c r="B219" s="46"/>
      <c r="C219" s="46"/>
      <c r="D219" s="46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3"/>
      <c r="AA219" s="5"/>
      <c r="AB219" s="5"/>
      <c r="AC219" s="5"/>
      <c r="AD219" s="5"/>
      <c r="AE219" s="5"/>
      <c r="AF219" s="5"/>
    </row>
    <row r="220" spans="1:32" s="4" customFormat="1" x14ac:dyDescent="0.25">
      <c r="A220" s="46"/>
      <c r="B220" s="46"/>
      <c r="C220" s="46"/>
      <c r="D220" s="46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3"/>
      <c r="AA220" s="5"/>
      <c r="AB220" s="5"/>
      <c r="AC220" s="5"/>
      <c r="AD220" s="5"/>
      <c r="AE220" s="5"/>
      <c r="AF220" s="5"/>
    </row>
    <row r="221" spans="1:32" s="4" customFormat="1" x14ac:dyDescent="0.25">
      <c r="A221" s="46"/>
      <c r="B221" s="46"/>
      <c r="C221" s="46"/>
      <c r="D221" s="46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3"/>
      <c r="AA221" s="5"/>
      <c r="AB221" s="5"/>
      <c r="AC221" s="5"/>
      <c r="AD221" s="5"/>
      <c r="AE221" s="5"/>
      <c r="AF221" s="5"/>
    </row>
    <row r="222" spans="1:32" s="4" customFormat="1" x14ac:dyDescent="0.25">
      <c r="A222" s="46"/>
      <c r="B222" s="46"/>
      <c r="C222" s="46"/>
      <c r="D222" s="46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3"/>
      <c r="AA222" s="5"/>
      <c r="AB222" s="5"/>
      <c r="AC222" s="5"/>
      <c r="AD222" s="5"/>
      <c r="AE222" s="5"/>
      <c r="AF222" s="5"/>
    </row>
    <row r="223" spans="1:32" s="4" customFormat="1" x14ac:dyDescent="0.25">
      <c r="A223" s="46"/>
      <c r="B223" s="46"/>
      <c r="C223" s="46"/>
      <c r="D223" s="46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3"/>
      <c r="AA223" s="5"/>
      <c r="AB223" s="5"/>
      <c r="AC223" s="5"/>
      <c r="AD223" s="5"/>
      <c r="AE223" s="5"/>
      <c r="AF223" s="5"/>
    </row>
    <row r="224" spans="1:32" s="4" customFormat="1" x14ac:dyDescent="0.25">
      <c r="A224" s="46"/>
      <c r="B224" s="46"/>
      <c r="C224" s="46"/>
      <c r="D224" s="46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3"/>
      <c r="AA224" s="5"/>
      <c r="AB224" s="5"/>
      <c r="AC224" s="5"/>
      <c r="AD224" s="5"/>
      <c r="AE224" s="5"/>
      <c r="AF224" s="5"/>
    </row>
    <row r="225" spans="1:32" s="4" customFormat="1" x14ac:dyDescent="0.25">
      <c r="A225" s="46"/>
      <c r="B225" s="46"/>
      <c r="C225" s="46"/>
      <c r="D225" s="46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3"/>
      <c r="AA225" s="5"/>
      <c r="AB225" s="5"/>
      <c r="AC225" s="5"/>
      <c r="AD225" s="5"/>
      <c r="AE225" s="5"/>
      <c r="AF225" s="5"/>
    </row>
    <row r="226" spans="1:32" s="4" customFormat="1" x14ac:dyDescent="0.25">
      <c r="A226" s="46"/>
      <c r="B226" s="46"/>
      <c r="C226" s="46"/>
      <c r="D226" s="46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3"/>
      <c r="AA226" s="5"/>
      <c r="AB226" s="5"/>
      <c r="AC226" s="5"/>
      <c r="AD226" s="5"/>
      <c r="AE226" s="5"/>
      <c r="AF226" s="5"/>
    </row>
    <row r="227" spans="1:32" s="4" customFormat="1" x14ac:dyDescent="0.25">
      <c r="A227" s="46"/>
      <c r="B227" s="46"/>
      <c r="C227" s="46"/>
      <c r="D227" s="46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3"/>
      <c r="AA227" s="5"/>
      <c r="AB227" s="5"/>
      <c r="AC227" s="5"/>
      <c r="AD227" s="5"/>
      <c r="AE227" s="5"/>
      <c r="AF227" s="5"/>
    </row>
    <row r="228" spans="1:32" s="4" customFormat="1" x14ac:dyDescent="0.25">
      <c r="A228" s="46"/>
      <c r="B228" s="46"/>
      <c r="C228" s="46"/>
      <c r="D228" s="46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3"/>
      <c r="AA228" s="5"/>
      <c r="AB228" s="5"/>
      <c r="AC228" s="5"/>
      <c r="AD228" s="5"/>
      <c r="AE228" s="5"/>
      <c r="AF228" s="5"/>
    </row>
    <row r="229" spans="1:32" s="4" customFormat="1" x14ac:dyDescent="0.25">
      <c r="A229" s="46"/>
      <c r="B229" s="46"/>
      <c r="C229" s="46"/>
      <c r="D229" s="46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3"/>
      <c r="AA229" s="5"/>
      <c r="AB229" s="5"/>
      <c r="AC229" s="5"/>
      <c r="AD229" s="5"/>
      <c r="AE229" s="5"/>
      <c r="AF229" s="5"/>
    </row>
    <row r="230" spans="1:32" s="4" customFormat="1" x14ac:dyDescent="0.25">
      <c r="A230" s="46"/>
      <c r="B230" s="46"/>
      <c r="C230" s="46"/>
      <c r="D230" s="46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3"/>
      <c r="AA230" s="5"/>
      <c r="AB230" s="5"/>
      <c r="AC230" s="5"/>
      <c r="AD230" s="5"/>
      <c r="AE230" s="5"/>
      <c r="AF230" s="5"/>
    </row>
    <row r="231" spans="1:32" s="4" customFormat="1" x14ac:dyDescent="0.25">
      <c r="A231" s="46"/>
      <c r="B231" s="46"/>
      <c r="C231" s="46"/>
      <c r="D231" s="46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3"/>
      <c r="AA231" s="5"/>
      <c r="AB231" s="5"/>
      <c r="AC231" s="5"/>
      <c r="AD231" s="5"/>
      <c r="AE231" s="5"/>
      <c r="AF231" s="5"/>
    </row>
    <row r="232" spans="1:32" s="4" customFormat="1" x14ac:dyDescent="0.25">
      <c r="A232" s="46"/>
      <c r="B232" s="46"/>
      <c r="C232" s="46"/>
      <c r="D232" s="46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3"/>
      <c r="AA232" s="5"/>
      <c r="AB232" s="5"/>
      <c r="AC232" s="5"/>
      <c r="AD232" s="5"/>
      <c r="AE232" s="5"/>
      <c r="AF232" s="5"/>
    </row>
    <row r="233" spans="1:32" s="4" customFormat="1" x14ac:dyDescent="0.25">
      <c r="A233" s="46"/>
      <c r="B233" s="46"/>
      <c r="C233" s="46"/>
      <c r="D233" s="46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3"/>
      <c r="AA233" s="5"/>
      <c r="AB233" s="5"/>
      <c r="AC233" s="5"/>
      <c r="AD233" s="5"/>
      <c r="AE233" s="5"/>
      <c r="AF233" s="5"/>
    </row>
    <row r="234" spans="1:32" s="4" customFormat="1" x14ac:dyDescent="0.25">
      <c r="A234" s="46"/>
      <c r="B234" s="46"/>
      <c r="C234" s="46"/>
      <c r="D234" s="46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3"/>
      <c r="AA234" s="5"/>
      <c r="AB234" s="5"/>
      <c r="AC234" s="5"/>
      <c r="AD234" s="5"/>
      <c r="AE234" s="5"/>
      <c r="AF234" s="5"/>
    </row>
    <row r="235" spans="1:32" s="4" customFormat="1" x14ac:dyDescent="0.25">
      <c r="A235" s="46"/>
      <c r="B235" s="46"/>
      <c r="C235" s="46"/>
      <c r="D235" s="46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3"/>
      <c r="AA235" s="5"/>
      <c r="AB235" s="5"/>
      <c r="AC235" s="5"/>
      <c r="AD235" s="5"/>
      <c r="AE235" s="5"/>
      <c r="AF235" s="5"/>
    </row>
    <row r="236" spans="1:32" s="4" customFormat="1" x14ac:dyDescent="0.25">
      <c r="A236" s="46"/>
      <c r="B236" s="46"/>
      <c r="C236" s="46"/>
      <c r="D236" s="46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3"/>
      <c r="AA236" s="5"/>
      <c r="AB236" s="5"/>
      <c r="AC236" s="5"/>
      <c r="AD236" s="5"/>
      <c r="AE236" s="5"/>
      <c r="AF236" s="5"/>
    </row>
    <row r="237" spans="1:32" s="4" customFormat="1" x14ac:dyDescent="0.25">
      <c r="A237" s="46"/>
      <c r="B237" s="46"/>
      <c r="C237" s="46"/>
      <c r="D237" s="46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3"/>
      <c r="AA237" s="5"/>
      <c r="AB237" s="5"/>
      <c r="AC237" s="5"/>
      <c r="AD237" s="5"/>
      <c r="AE237" s="5"/>
      <c r="AF237" s="5"/>
    </row>
    <row r="238" spans="1:32" s="4" customFormat="1" x14ac:dyDescent="0.25">
      <c r="A238" s="46"/>
      <c r="B238" s="46"/>
      <c r="C238" s="46"/>
      <c r="D238" s="46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3"/>
      <c r="AA238" s="5"/>
      <c r="AB238" s="5"/>
      <c r="AC238" s="5"/>
      <c r="AD238" s="5"/>
      <c r="AE238" s="5"/>
      <c r="AF238" s="5"/>
    </row>
    <row r="239" spans="1:32" s="4" customFormat="1" x14ac:dyDescent="0.25">
      <c r="A239" s="46"/>
      <c r="B239" s="46"/>
      <c r="C239" s="46"/>
      <c r="D239" s="46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3"/>
      <c r="AA239" s="5"/>
      <c r="AB239" s="5"/>
      <c r="AC239" s="5"/>
      <c r="AD239" s="5"/>
      <c r="AE239" s="5"/>
      <c r="AF239" s="5"/>
    </row>
    <row r="240" spans="1:32" s="4" customFormat="1" x14ac:dyDescent="0.25">
      <c r="A240" s="46"/>
      <c r="B240" s="46"/>
      <c r="C240" s="46"/>
      <c r="D240" s="46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3"/>
      <c r="AA240" s="5"/>
      <c r="AB240" s="5"/>
      <c r="AC240" s="5"/>
      <c r="AD240" s="5"/>
      <c r="AE240" s="5"/>
      <c r="AF240" s="5"/>
    </row>
    <row r="241" spans="1:32" s="4" customFormat="1" x14ac:dyDescent="0.25">
      <c r="A241" s="46"/>
      <c r="B241" s="46"/>
      <c r="C241" s="46"/>
      <c r="D241" s="46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3"/>
      <c r="AA241" s="5"/>
      <c r="AB241" s="5"/>
      <c r="AC241" s="5"/>
      <c r="AD241" s="5"/>
      <c r="AE241" s="5"/>
      <c r="AF241" s="5"/>
    </row>
    <row r="242" spans="1:32" s="4" customFormat="1" x14ac:dyDescent="0.25">
      <c r="A242" s="46"/>
      <c r="B242" s="46"/>
      <c r="C242" s="46"/>
      <c r="D242" s="46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3"/>
      <c r="AA242" s="5"/>
      <c r="AB242" s="5"/>
      <c r="AC242" s="5"/>
      <c r="AD242" s="5"/>
      <c r="AE242" s="5"/>
      <c r="AF242" s="5"/>
    </row>
    <row r="243" spans="1:32" s="4" customFormat="1" x14ac:dyDescent="0.25">
      <c r="A243" s="46"/>
      <c r="B243" s="46"/>
      <c r="C243" s="46"/>
      <c r="D243" s="46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3"/>
      <c r="AA243" s="5"/>
      <c r="AB243" s="5"/>
      <c r="AC243" s="5"/>
      <c r="AD243" s="5"/>
      <c r="AE243" s="5"/>
      <c r="AF243" s="5"/>
    </row>
    <row r="244" spans="1:32" s="4" customFormat="1" x14ac:dyDescent="0.25">
      <c r="A244" s="46"/>
      <c r="B244" s="46"/>
      <c r="C244" s="46"/>
      <c r="D244" s="46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3"/>
      <c r="AA244" s="5"/>
      <c r="AB244" s="5"/>
      <c r="AC244" s="5"/>
      <c r="AD244" s="5"/>
      <c r="AE244" s="5"/>
      <c r="AF244" s="5"/>
    </row>
    <row r="245" spans="1:32" s="4" customFormat="1" x14ac:dyDescent="0.25">
      <c r="A245" s="46"/>
      <c r="B245" s="46"/>
      <c r="C245" s="46"/>
      <c r="D245" s="46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3"/>
      <c r="AA245" s="5"/>
      <c r="AB245" s="5"/>
      <c r="AC245" s="5"/>
      <c r="AD245" s="5"/>
      <c r="AE245" s="5"/>
      <c r="AF245" s="5"/>
    </row>
    <row r="246" spans="1:32" s="4" customFormat="1" x14ac:dyDescent="0.25">
      <c r="A246" s="46"/>
      <c r="B246" s="46"/>
      <c r="C246" s="46"/>
      <c r="D246" s="46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3"/>
      <c r="AA246" s="5"/>
      <c r="AB246" s="5"/>
      <c r="AC246" s="5"/>
      <c r="AD246" s="5"/>
      <c r="AE246" s="5"/>
      <c r="AF246" s="5"/>
    </row>
    <row r="247" spans="1:32" s="4" customFormat="1" x14ac:dyDescent="0.25">
      <c r="A247" s="46"/>
      <c r="B247" s="46"/>
      <c r="C247" s="46"/>
      <c r="D247" s="46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3"/>
      <c r="AA247" s="5"/>
      <c r="AB247" s="5"/>
      <c r="AC247" s="5"/>
      <c r="AD247" s="5"/>
      <c r="AE247" s="5"/>
      <c r="AF247" s="5"/>
    </row>
    <row r="248" spans="1:32" s="4" customFormat="1" x14ac:dyDescent="0.25">
      <c r="A248" s="46"/>
      <c r="B248" s="46"/>
      <c r="C248" s="46"/>
      <c r="D248" s="46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3"/>
      <c r="AA248" s="5"/>
      <c r="AB248" s="5"/>
      <c r="AC248" s="5"/>
      <c r="AD248" s="5"/>
      <c r="AE248" s="5"/>
      <c r="AF248" s="5"/>
    </row>
    <row r="249" spans="1:32" s="4" customFormat="1" x14ac:dyDescent="0.25">
      <c r="A249" s="46"/>
      <c r="B249" s="46"/>
      <c r="C249" s="46"/>
      <c r="D249" s="46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3"/>
      <c r="AA249" s="5"/>
      <c r="AB249" s="5"/>
      <c r="AC249" s="5"/>
      <c r="AD249" s="5"/>
      <c r="AE249" s="5"/>
      <c r="AF249" s="5"/>
    </row>
    <row r="250" spans="1:32" s="4" customFormat="1" x14ac:dyDescent="0.25">
      <c r="A250" s="46"/>
      <c r="B250" s="46"/>
      <c r="C250" s="46"/>
      <c r="D250" s="46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3"/>
      <c r="AA250" s="5"/>
      <c r="AB250" s="5"/>
      <c r="AC250" s="5"/>
      <c r="AD250" s="5"/>
      <c r="AE250" s="5"/>
      <c r="AF250" s="5"/>
    </row>
    <row r="251" spans="1:32" s="4" customFormat="1" x14ac:dyDescent="0.25">
      <c r="A251" s="46"/>
      <c r="B251" s="46"/>
      <c r="C251" s="46"/>
      <c r="D251" s="46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3"/>
      <c r="AA251" s="5"/>
      <c r="AB251" s="5"/>
      <c r="AC251" s="5"/>
      <c r="AD251" s="5"/>
      <c r="AE251" s="5"/>
      <c r="AF251" s="5"/>
    </row>
    <row r="252" spans="1:32" s="4" customFormat="1" x14ac:dyDescent="0.25">
      <c r="A252" s="46"/>
      <c r="B252" s="46"/>
      <c r="C252" s="46"/>
      <c r="D252" s="46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3"/>
      <c r="AA252" s="5"/>
      <c r="AB252" s="5"/>
      <c r="AC252" s="5"/>
      <c r="AD252" s="5"/>
      <c r="AE252" s="5"/>
      <c r="AF252" s="5"/>
    </row>
    <row r="253" spans="1:32" s="4" customFormat="1" x14ac:dyDescent="0.25">
      <c r="A253" s="46"/>
      <c r="B253" s="46"/>
      <c r="C253" s="46"/>
      <c r="D253" s="46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3"/>
      <c r="AA253" s="5"/>
      <c r="AB253" s="5"/>
      <c r="AC253" s="5"/>
      <c r="AD253" s="5"/>
      <c r="AE253" s="5"/>
      <c r="AF253" s="5"/>
    </row>
    <row r="254" spans="1:32" s="4" customFormat="1" x14ac:dyDescent="0.25">
      <c r="A254" s="46"/>
      <c r="B254" s="46"/>
      <c r="C254" s="46"/>
      <c r="D254" s="46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3"/>
      <c r="AA254" s="5"/>
      <c r="AB254" s="5"/>
      <c r="AC254" s="5"/>
      <c r="AD254" s="5"/>
      <c r="AE254" s="5"/>
      <c r="AF254" s="5"/>
    </row>
    <row r="255" spans="1:32" s="4" customFormat="1" x14ac:dyDescent="0.25">
      <c r="A255" s="46"/>
      <c r="B255" s="46"/>
      <c r="C255" s="46"/>
      <c r="D255" s="46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3"/>
      <c r="AA255" s="5"/>
      <c r="AB255" s="5"/>
      <c r="AC255" s="5"/>
      <c r="AD255" s="5"/>
      <c r="AE255" s="5"/>
      <c r="AF255" s="5"/>
    </row>
    <row r="256" spans="1:32" s="4" customFormat="1" x14ac:dyDescent="0.25">
      <c r="A256" s="46"/>
      <c r="B256" s="46"/>
      <c r="C256" s="46"/>
      <c r="D256" s="46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3"/>
      <c r="AA256" s="5"/>
      <c r="AB256" s="5"/>
      <c r="AC256" s="5"/>
      <c r="AD256" s="5"/>
      <c r="AE256" s="5"/>
      <c r="AF256" s="5"/>
    </row>
    <row r="257" spans="1:32" s="4" customFormat="1" x14ac:dyDescent="0.25">
      <c r="A257" s="46"/>
      <c r="B257" s="46"/>
      <c r="C257" s="46"/>
      <c r="D257" s="46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3"/>
      <c r="AA257" s="5"/>
      <c r="AB257" s="5"/>
      <c r="AC257" s="5"/>
      <c r="AD257" s="5"/>
      <c r="AE257" s="5"/>
      <c r="AF257" s="5"/>
    </row>
    <row r="258" spans="1:32" s="4" customFormat="1" x14ac:dyDescent="0.25">
      <c r="A258" s="46"/>
      <c r="B258" s="46"/>
      <c r="C258" s="46"/>
      <c r="D258" s="46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3"/>
      <c r="AA258" s="5"/>
      <c r="AB258" s="5"/>
      <c r="AC258" s="5"/>
      <c r="AD258" s="5"/>
      <c r="AE258" s="5"/>
      <c r="AF258" s="5"/>
    </row>
    <row r="259" spans="1:32" s="4" customFormat="1" x14ac:dyDescent="0.25">
      <c r="A259" s="46"/>
      <c r="B259" s="46"/>
      <c r="C259" s="46"/>
      <c r="D259" s="46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3"/>
      <c r="AA259" s="5"/>
      <c r="AB259" s="5"/>
      <c r="AC259" s="5"/>
      <c r="AD259" s="5"/>
      <c r="AE259" s="5"/>
      <c r="AF259" s="5"/>
    </row>
  </sheetData>
  <sheetProtection sheet="1" objects="1" scenarios="1"/>
  <mergeCells count="8">
    <mergeCell ref="T4:X4"/>
    <mergeCell ref="H4:L4"/>
    <mergeCell ref="N4:R4"/>
    <mergeCell ref="A87:R87"/>
    <mergeCell ref="A86:R86"/>
    <mergeCell ref="A27:D27"/>
    <mergeCell ref="A28:D28"/>
    <mergeCell ref="A85:N85"/>
  </mergeCells>
  <printOptions horizontalCentered="1"/>
  <pageMargins left="0.5" right="0.5" top="0.75" bottom="0.75" header="0.3" footer="0.3"/>
  <pageSetup scale="53" fitToHeight="0" orientation="landscape" r:id="rId1"/>
  <headerFooter alignWithMargins="0"/>
  <rowBreaks count="1" manualBreakCount="1">
    <brk id="56" max="22" man="1"/>
  </rowBreaks>
  <ignoredErrors>
    <ignoredError sqref="V2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278"/>
  <sheetViews>
    <sheetView zoomScale="90" zoomScaleNormal="90" workbookViewId="0">
      <pane xSplit="5" ySplit="5" topLeftCell="F37" activePane="bottomRight" state="frozen"/>
      <selection pane="topRight" activeCell="F1" sqref="F1"/>
      <selection pane="bottomLeft" activeCell="A6" sqref="A6"/>
      <selection pane="bottomRight" activeCell="K48" sqref="K48"/>
    </sheetView>
  </sheetViews>
  <sheetFormatPr defaultColWidth="9.109375" defaultRowHeight="13.2" x14ac:dyDescent="0.25"/>
  <cols>
    <col min="1" max="1" width="9.109375" style="6"/>
    <col min="2" max="2" width="17.88671875" style="6" customWidth="1"/>
    <col min="3" max="3" width="9.109375" style="6"/>
    <col min="4" max="4" width="23.5546875" style="6" customWidth="1"/>
    <col min="5" max="5" width="5.88671875" style="128" customWidth="1"/>
    <col min="6" max="6" width="8.88671875" style="6" customWidth="1"/>
    <col min="7" max="7" width="3" style="2" customWidth="1"/>
    <col min="8" max="12" width="8.6640625" style="2" customWidth="1"/>
    <col min="13" max="13" width="2.5546875" style="2" customWidth="1"/>
    <col min="14" max="18" width="8.6640625" style="2" customWidth="1"/>
    <col min="19" max="19" width="2.5546875" style="3" customWidth="1"/>
    <col min="20" max="22" width="8.6640625" style="2" customWidth="1"/>
    <col min="23" max="23" width="8.6640625" style="2" hidden="1" customWidth="1"/>
    <col min="24" max="24" width="8.6640625" style="2" customWidth="1"/>
    <col min="25" max="25" width="2.44140625" style="2" customWidth="1"/>
    <col min="26" max="16384" width="9.109375" style="2"/>
  </cols>
  <sheetData>
    <row r="1" spans="1:24" ht="19.5" customHeight="1" x14ac:dyDescent="0.25">
      <c r="A1" s="52" t="s">
        <v>55</v>
      </c>
      <c r="B1" s="52"/>
      <c r="C1" s="52"/>
      <c r="D1" s="52"/>
      <c r="F1" s="52"/>
    </row>
    <row r="2" spans="1:24" ht="13.8" x14ac:dyDescent="0.25">
      <c r="A2" s="52" t="s">
        <v>1</v>
      </c>
      <c r="B2" s="53"/>
      <c r="C2" s="53"/>
      <c r="D2" s="53"/>
      <c r="F2" s="53"/>
    </row>
    <row r="3" spans="1:24" ht="37.5" customHeight="1" x14ac:dyDescent="0.25"/>
    <row r="4" spans="1:24" ht="13.8" thickBot="1" x14ac:dyDescent="0.3">
      <c r="A4" s="6" t="s">
        <v>2</v>
      </c>
      <c r="F4" s="127">
        <v>2014</v>
      </c>
      <c r="H4" s="131">
        <v>2015</v>
      </c>
      <c r="I4" s="131"/>
      <c r="J4" s="131"/>
      <c r="K4" s="131"/>
      <c r="L4" s="131"/>
      <c r="N4" s="131">
        <v>2016</v>
      </c>
      <c r="O4" s="131"/>
      <c r="P4" s="131"/>
      <c r="Q4" s="131"/>
      <c r="R4" s="131"/>
      <c r="T4" s="131">
        <v>2017</v>
      </c>
      <c r="U4" s="131"/>
      <c r="V4" s="131"/>
      <c r="W4" s="131"/>
      <c r="X4" s="131"/>
    </row>
    <row r="5" spans="1:24" ht="13.8" thickBot="1" x14ac:dyDescent="0.3">
      <c r="A5" s="7"/>
      <c r="B5" s="7"/>
      <c r="C5" s="7"/>
      <c r="D5" s="7"/>
      <c r="F5" s="67" t="s">
        <v>7</v>
      </c>
      <c r="H5" s="67" t="s">
        <v>3</v>
      </c>
      <c r="I5" s="67" t="s">
        <v>4</v>
      </c>
      <c r="J5" s="67" t="s">
        <v>5</v>
      </c>
      <c r="K5" s="67" t="s">
        <v>6</v>
      </c>
      <c r="L5" s="67" t="s">
        <v>7</v>
      </c>
      <c r="M5" s="68"/>
      <c r="N5" s="67" t="s">
        <v>3</v>
      </c>
      <c r="O5" s="67" t="s">
        <v>4</v>
      </c>
      <c r="P5" s="67" t="s">
        <v>5</v>
      </c>
      <c r="Q5" s="67" t="s">
        <v>6</v>
      </c>
      <c r="R5" s="67" t="s">
        <v>7</v>
      </c>
      <c r="S5" s="69"/>
      <c r="T5" s="67" t="s">
        <v>3</v>
      </c>
      <c r="U5" s="71" t="s">
        <v>4</v>
      </c>
      <c r="V5" s="67" t="s">
        <v>5</v>
      </c>
      <c r="W5" s="67" t="s">
        <v>6</v>
      </c>
      <c r="X5" s="71" t="s">
        <v>97</v>
      </c>
    </row>
    <row r="6" spans="1:24" x14ac:dyDescent="0.25">
      <c r="A6" s="8" t="s">
        <v>8</v>
      </c>
      <c r="B6" s="9"/>
      <c r="C6" s="9"/>
      <c r="D6" s="9"/>
      <c r="F6" s="9"/>
      <c r="H6" s="3"/>
      <c r="I6" s="3"/>
      <c r="J6" s="3"/>
      <c r="K6" s="3"/>
      <c r="L6" s="3"/>
      <c r="N6" s="3"/>
      <c r="O6" s="3"/>
      <c r="P6" s="3"/>
      <c r="Q6" s="3"/>
      <c r="R6" s="3"/>
      <c r="S6" s="9"/>
      <c r="X6" s="3"/>
    </row>
    <row r="7" spans="1:24" x14ac:dyDescent="0.25">
      <c r="A7" s="6" t="s">
        <v>9</v>
      </c>
      <c r="F7" s="49">
        <v>5214</v>
      </c>
      <c r="H7" s="10">
        <v>1107</v>
      </c>
      <c r="I7" s="10">
        <v>1205</v>
      </c>
      <c r="J7" s="10">
        <v>1132</v>
      </c>
      <c r="K7" s="10">
        <v>1230</v>
      </c>
      <c r="L7" s="10">
        <f>SUM(H7:K7)</f>
        <v>4674</v>
      </c>
      <c r="N7" s="10">
        <v>1003</v>
      </c>
      <c r="O7" s="10">
        <v>1126</v>
      </c>
      <c r="P7" s="10">
        <v>1057</v>
      </c>
      <c r="Q7" s="10">
        <f>1132+1</f>
        <v>1133</v>
      </c>
      <c r="R7" s="10">
        <f>SUM(N7:Q7)</f>
        <v>4319</v>
      </c>
      <c r="S7" s="9"/>
      <c r="T7" s="10">
        <v>936</v>
      </c>
      <c r="U7" s="10">
        <v>1010</v>
      </c>
      <c r="V7" s="121">
        <v>981</v>
      </c>
      <c r="W7" s="10"/>
      <c r="X7" s="10">
        <f>SUM(T7:W7)</f>
        <v>2927</v>
      </c>
    </row>
    <row r="8" spans="1:24" x14ac:dyDescent="0.25">
      <c r="A8" s="33" t="s">
        <v>60</v>
      </c>
      <c r="F8" s="49">
        <v>7078</v>
      </c>
      <c r="H8" s="10">
        <f>6+1604</f>
        <v>1610</v>
      </c>
      <c r="I8" s="10">
        <f>7+1627</f>
        <v>1634</v>
      </c>
      <c r="J8" s="10">
        <f>5+1564</f>
        <v>1569</v>
      </c>
      <c r="K8" s="10">
        <f>6+1626</f>
        <v>1632</v>
      </c>
      <c r="L8" s="10">
        <f>SUM(H8:K8)</f>
        <v>6445</v>
      </c>
      <c r="N8" s="10">
        <f>5+1524</f>
        <v>1529</v>
      </c>
      <c r="O8" s="10">
        <f>6+1579</f>
        <v>1585</v>
      </c>
      <c r="P8" s="10">
        <f>4+1485</f>
        <v>1489</v>
      </c>
      <c r="Q8" s="10">
        <f>6+1518</f>
        <v>1524</v>
      </c>
      <c r="R8" s="10">
        <f>SUM(N8:Q8)</f>
        <v>6127</v>
      </c>
      <c r="S8" s="9"/>
      <c r="T8" s="10">
        <v>1442</v>
      </c>
      <c r="U8" s="10">
        <v>1483</v>
      </c>
      <c r="V8" s="121">
        <v>1443</v>
      </c>
      <c r="W8" s="10"/>
      <c r="X8" s="10">
        <f t="shared" ref="X8:X9" si="0">SUM(T8:W8)</f>
        <v>4368</v>
      </c>
    </row>
    <row r="9" spans="1:24" x14ac:dyDescent="0.25">
      <c r="A9" s="6" t="s">
        <v>10</v>
      </c>
      <c r="F9" s="49">
        <v>387</v>
      </c>
      <c r="H9" s="10">
        <v>90</v>
      </c>
      <c r="I9" s="10">
        <v>87</v>
      </c>
      <c r="J9" s="10">
        <v>85</v>
      </c>
      <c r="K9" s="10">
        <v>84</v>
      </c>
      <c r="L9" s="10">
        <f>SUM(H9:K9)</f>
        <v>346</v>
      </c>
      <c r="N9" s="10">
        <v>83</v>
      </c>
      <c r="O9" s="10">
        <v>82</v>
      </c>
      <c r="P9" s="10">
        <v>83</v>
      </c>
      <c r="Q9" s="10">
        <v>77</v>
      </c>
      <c r="R9" s="10">
        <f>SUM(N9:Q9)</f>
        <v>325</v>
      </c>
      <c r="S9" s="9"/>
      <c r="T9" s="10">
        <v>76</v>
      </c>
      <c r="U9" s="10">
        <v>74</v>
      </c>
      <c r="V9" s="121">
        <v>73</v>
      </c>
      <c r="W9" s="10"/>
      <c r="X9" s="10">
        <f t="shared" si="0"/>
        <v>223</v>
      </c>
    </row>
    <row r="10" spans="1:24" x14ac:dyDescent="0.25">
      <c r="A10" s="18" t="s">
        <v>11</v>
      </c>
      <c r="B10" s="18"/>
      <c r="C10" s="18"/>
      <c r="D10" s="18"/>
      <c r="F10" s="63">
        <f>SUM(F7:F9)</f>
        <v>12679</v>
      </c>
      <c r="H10" s="11">
        <f>SUM(H7:H9)</f>
        <v>2807</v>
      </c>
      <c r="I10" s="11">
        <f>SUM(I7:I9)</f>
        <v>2926</v>
      </c>
      <c r="J10" s="11">
        <f>SUM(J7:J9)</f>
        <v>2786</v>
      </c>
      <c r="K10" s="11">
        <f>SUM(K7:K9)</f>
        <v>2946</v>
      </c>
      <c r="L10" s="11">
        <f>SUM(L7:L9)</f>
        <v>11465</v>
      </c>
      <c r="N10" s="11">
        <f>SUM(N7:N9)</f>
        <v>2615</v>
      </c>
      <c r="O10" s="11">
        <f>SUM(O7:O9)</f>
        <v>2793</v>
      </c>
      <c r="P10" s="11">
        <f>SUM(P7:P9)</f>
        <v>2629</v>
      </c>
      <c r="Q10" s="11">
        <f>SUM(Q7:Q9)</f>
        <v>2734</v>
      </c>
      <c r="R10" s="11">
        <f>SUM(R7:R9)</f>
        <v>10771</v>
      </c>
      <c r="S10" s="8"/>
      <c r="T10" s="11">
        <f t="shared" ref="T10:W10" si="1">SUM(T7:T9)</f>
        <v>2454</v>
      </c>
      <c r="U10" s="11">
        <f t="shared" si="1"/>
        <v>2567</v>
      </c>
      <c r="V10" s="11">
        <f t="shared" si="1"/>
        <v>2497</v>
      </c>
      <c r="W10" s="11">
        <f t="shared" si="1"/>
        <v>0</v>
      </c>
      <c r="X10" s="11">
        <f>SUM(X7:X9)</f>
        <v>7518</v>
      </c>
    </row>
    <row r="11" spans="1:24" x14ac:dyDescent="0.25">
      <c r="A11" s="9"/>
      <c r="B11" s="9"/>
      <c r="C11" s="9"/>
      <c r="D11" s="9"/>
      <c r="F11" s="9"/>
      <c r="H11" s="10"/>
      <c r="I11" s="10"/>
      <c r="J11" s="10"/>
      <c r="K11" s="10"/>
      <c r="L11" s="10"/>
      <c r="N11" s="10"/>
      <c r="O11" s="10"/>
      <c r="P11" s="10"/>
      <c r="Q11" s="10"/>
      <c r="R11" s="10"/>
      <c r="S11" s="9"/>
      <c r="T11" s="10"/>
      <c r="U11" s="10"/>
      <c r="V11" s="10"/>
      <c r="W11" s="10"/>
      <c r="X11" s="10"/>
    </row>
    <row r="12" spans="1:24" x14ac:dyDescent="0.25">
      <c r="A12" s="1" t="s">
        <v>12</v>
      </c>
      <c r="B12" s="1"/>
      <c r="H12" s="10"/>
      <c r="I12" s="10"/>
      <c r="J12" s="10"/>
      <c r="K12" s="10"/>
      <c r="L12" s="10"/>
      <c r="N12" s="10"/>
      <c r="O12" s="10"/>
      <c r="P12" s="10"/>
      <c r="Q12" s="10"/>
      <c r="R12" s="10"/>
      <c r="S12" s="9"/>
      <c r="T12" s="10"/>
      <c r="U12" s="10"/>
      <c r="V12" s="10"/>
      <c r="W12" s="10"/>
      <c r="X12" s="10"/>
    </row>
    <row r="13" spans="1:24" x14ac:dyDescent="0.25">
      <c r="A13" s="6" t="s">
        <v>13</v>
      </c>
      <c r="F13" s="10">
        <f>3227-29</f>
        <v>3198</v>
      </c>
      <c r="H13" s="10">
        <f>664-3</f>
        <v>661</v>
      </c>
      <c r="I13" s="10">
        <f>766-1</f>
        <v>765</v>
      </c>
      <c r="J13" s="10">
        <f>712-1</f>
        <v>711</v>
      </c>
      <c r="K13" s="10">
        <f>780-2</f>
        <v>778</v>
      </c>
      <c r="L13" s="10">
        <f>SUM(H13:K13)</f>
        <v>2915</v>
      </c>
      <c r="N13" s="10">
        <f>614-3</f>
        <v>611</v>
      </c>
      <c r="O13" s="10">
        <f>696-1</f>
        <v>695</v>
      </c>
      <c r="P13" s="10">
        <f>647-3</f>
        <v>644</v>
      </c>
      <c r="Q13" s="10">
        <f>700-1</f>
        <v>699</v>
      </c>
      <c r="R13" s="10">
        <f>SUM(N13:Q13)</f>
        <v>2649</v>
      </c>
      <c r="S13" s="9"/>
      <c r="T13" s="10">
        <v>565</v>
      </c>
      <c r="U13" s="10">
        <v>617</v>
      </c>
      <c r="V13" s="121">
        <v>592</v>
      </c>
      <c r="W13" s="10"/>
      <c r="X13" s="10">
        <f t="shared" ref="X13:X15" si="2">SUM(T13:W13)</f>
        <v>1774</v>
      </c>
    </row>
    <row r="14" spans="1:24" x14ac:dyDescent="0.25">
      <c r="A14" s="33" t="s">
        <v>61</v>
      </c>
      <c r="F14" s="10">
        <v>4202</v>
      </c>
      <c r="H14" s="10">
        <f>976-13</f>
        <v>963</v>
      </c>
      <c r="I14" s="10">
        <f>954-3</f>
        <v>951</v>
      </c>
      <c r="J14" s="10">
        <f>937-9</f>
        <v>928</v>
      </c>
      <c r="K14" s="10">
        <f>964-11</f>
        <v>953</v>
      </c>
      <c r="L14" s="10">
        <f>SUM(H14:K14)</f>
        <v>3795</v>
      </c>
      <c r="N14" s="10">
        <f>950-14</f>
        <v>936</v>
      </c>
      <c r="O14" s="10">
        <f>953-11</f>
        <v>942</v>
      </c>
      <c r="P14" s="10">
        <f>913-10</f>
        <v>903</v>
      </c>
      <c r="Q14" s="10">
        <f>909-6</f>
        <v>903</v>
      </c>
      <c r="R14" s="10">
        <f>SUM(N14:Q14)</f>
        <v>3684</v>
      </c>
      <c r="S14" s="9"/>
      <c r="T14" s="10">
        <v>879</v>
      </c>
      <c r="U14" s="10">
        <v>872</v>
      </c>
      <c r="V14" s="121">
        <v>869</v>
      </c>
      <c r="W14" s="10"/>
      <c r="X14" s="10">
        <f t="shared" si="2"/>
        <v>2620</v>
      </c>
    </row>
    <row r="15" spans="1:24" x14ac:dyDescent="0.25">
      <c r="A15" s="54" t="s">
        <v>14</v>
      </c>
      <c r="F15" s="10">
        <v>140</v>
      </c>
      <c r="H15" s="10">
        <v>33</v>
      </c>
      <c r="I15" s="10">
        <v>32</v>
      </c>
      <c r="J15" s="10">
        <v>33</v>
      </c>
      <c r="K15" s="10">
        <v>32</v>
      </c>
      <c r="L15" s="10">
        <f>SUM(H15:K15)</f>
        <v>130</v>
      </c>
      <c r="N15" s="10">
        <v>33</v>
      </c>
      <c r="O15" s="10">
        <v>32</v>
      </c>
      <c r="P15" s="10">
        <v>32</v>
      </c>
      <c r="Q15" s="10">
        <v>31</v>
      </c>
      <c r="R15" s="10">
        <f>SUM(N15:Q15)</f>
        <v>128</v>
      </c>
      <c r="S15" s="9"/>
      <c r="T15" s="10">
        <v>33</v>
      </c>
      <c r="U15" s="10">
        <v>33</v>
      </c>
      <c r="V15" s="121">
        <v>33</v>
      </c>
      <c r="W15" s="10"/>
      <c r="X15" s="10">
        <f t="shared" si="2"/>
        <v>99</v>
      </c>
    </row>
    <row r="16" spans="1:24" x14ac:dyDescent="0.25">
      <c r="A16" s="18" t="s">
        <v>15</v>
      </c>
      <c r="B16" s="18"/>
      <c r="C16" s="18"/>
      <c r="D16" s="18"/>
      <c r="F16" s="11">
        <f>SUM(F13:F15)</f>
        <v>7540</v>
      </c>
      <c r="H16" s="11">
        <f>SUM(H13:H15)</f>
        <v>1657</v>
      </c>
      <c r="I16" s="11">
        <f>SUM(I13:I15)</f>
        <v>1748</v>
      </c>
      <c r="J16" s="11">
        <f>SUM(J13:J15)</f>
        <v>1672</v>
      </c>
      <c r="K16" s="11">
        <f>SUM(K13:K15)</f>
        <v>1763</v>
      </c>
      <c r="L16" s="11">
        <f>SUM(H16:K16)</f>
        <v>6840</v>
      </c>
      <c r="N16" s="11">
        <f>SUM(N13:N15)</f>
        <v>1580</v>
      </c>
      <c r="O16" s="11">
        <f>SUM(O13:O15)</f>
        <v>1669</v>
      </c>
      <c r="P16" s="11">
        <f>SUM(P13:P15)</f>
        <v>1579</v>
      </c>
      <c r="Q16" s="11">
        <f>SUM(Q13:Q15)</f>
        <v>1633</v>
      </c>
      <c r="R16" s="11">
        <f>SUM(N16:Q16)</f>
        <v>6461</v>
      </c>
      <c r="S16" s="8"/>
      <c r="T16" s="11">
        <f>SUM(T13:T15)</f>
        <v>1477</v>
      </c>
      <c r="U16" s="11">
        <f>SUM(U13:U15)</f>
        <v>1522</v>
      </c>
      <c r="V16" s="11">
        <f>SUM(V13:V15)</f>
        <v>1494</v>
      </c>
      <c r="W16" s="11">
        <f>SUM(W13:W15)</f>
        <v>0</v>
      </c>
      <c r="X16" s="11">
        <f>SUM(T16:W16)</f>
        <v>4493</v>
      </c>
    </row>
    <row r="17" spans="1:24" x14ac:dyDescent="0.25">
      <c r="A17" s="9"/>
      <c r="B17" s="9"/>
      <c r="C17" s="9"/>
      <c r="D17" s="9"/>
      <c r="F17" s="9"/>
      <c r="H17" s="10"/>
      <c r="I17" s="10"/>
      <c r="J17" s="10"/>
      <c r="K17" s="10"/>
      <c r="L17" s="10"/>
      <c r="N17" s="10"/>
      <c r="O17" s="10"/>
      <c r="P17" s="10"/>
      <c r="Q17" s="10"/>
      <c r="R17" s="10"/>
      <c r="S17" s="9"/>
      <c r="T17" s="10"/>
      <c r="U17" s="10"/>
      <c r="V17" s="10"/>
      <c r="W17" s="10"/>
      <c r="X17" s="10"/>
    </row>
    <row r="18" spans="1:24" x14ac:dyDescent="0.25">
      <c r="A18" s="8" t="s">
        <v>16</v>
      </c>
      <c r="B18" s="9"/>
      <c r="C18" s="9"/>
      <c r="D18" s="9"/>
      <c r="F18" s="9"/>
      <c r="H18" s="10"/>
      <c r="I18" s="10"/>
      <c r="J18" s="10"/>
      <c r="K18" s="10"/>
      <c r="L18" s="10"/>
      <c r="N18" s="10"/>
      <c r="O18" s="10"/>
      <c r="P18" s="10"/>
      <c r="Q18" s="10"/>
      <c r="R18" s="10"/>
      <c r="S18" s="9"/>
      <c r="T18" s="10"/>
      <c r="U18" s="10"/>
      <c r="V18" s="10"/>
      <c r="W18" s="10"/>
      <c r="X18" s="10"/>
    </row>
    <row r="19" spans="1:24" x14ac:dyDescent="0.25">
      <c r="A19" s="6" t="s">
        <v>17</v>
      </c>
      <c r="B19" s="9"/>
      <c r="C19" s="9"/>
      <c r="D19" s="9"/>
      <c r="F19" s="12">
        <f t="shared" ref="F19:F21" si="3">+F7-F13</f>
        <v>2016</v>
      </c>
      <c r="H19" s="12">
        <f t="shared" ref="H19:K21" si="4">+H7-H13</f>
        <v>446</v>
      </c>
      <c r="I19" s="12">
        <f t="shared" si="4"/>
        <v>440</v>
      </c>
      <c r="J19" s="12">
        <f t="shared" si="4"/>
        <v>421</v>
      </c>
      <c r="K19" s="12">
        <f t="shared" si="4"/>
        <v>452</v>
      </c>
      <c r="L19" s="10">
        <f>SUM(H19:K19)</f>
        <v>1759</v>
      </c>
      <c r="N19" s="12">
        <f t="shared" ref="N19:Q21" si="5">+N7-N13</f>
        <v>392</v>
      </c>
      <c r="O19" s="12">
        <f t="shared" si="5"/>
        <v>431</v>
      </c>
      <c r="P19" s="12">
        <f t="shared" si="5"/>
        <v>413</v>
      </c>
      <c r="Q19" s="12">
        <f t="shared" si="5"/>
        <v>434</v>
      </c>
      <c r="R19" s="10">
        <f>SUM(N19:Q19)</f>
        <v>1670</v>
      </c>
      <c r="S19" s="9"/>
      <c r="T19" s="10">
        <f t="shared" ref="T19:U19" si="6">+T7-T13</f>
        <v>371</v>
      </c>
      <c r="U19" s="10">
        <f t="shared" si="6"/>
        <v>393</v>
      </c>
      <c r="V19" s="10">
        <f t="shared" ref="V19:W19" si="7">+V7-V13</f>
        <v>389</v>
      </c>
      <c r="W19" s="10">
        <f t="shared" si="7"/>
        <v>0</v>
      </c>
      <c r="X19" s="10">
        <f t="shared" ref="X19:X21" si="8">SUM(T19:W19)</f>
        <v>1153</v>
      </c>
    </row>
    <row r="20" spans="1:24" x14ac:dyDescent="0.25">
      <c r="A20" s="33" t="s">
        <v>62</v>
      </c>
      <c r="B20" s="9"/>
      <c r="C20" s="9"/>
      <c r="D20" s="9"/>
      <c r="F20" s="12">
        <f t="shared" si="3"/>
        <v>2876</v>
      </c>
      <c r="H20" s="12">
        <f t="shared" si="4"/>
        <v>647</v>
      </c>
      <c r="I20" s="12">
        <f t="shared" si="4"/>
        <v>683</v>
      </c>
      <c r="J20" s="12">
        <f t="shared" si="4"/>
        <v>641</v>
      </c>
      <c r="K20" s="12">
        <f t="shared" si="4"/>
        <v>679</v>
      </c>
      <c r="L20" s="10">
        <f>SUM(H20:K20)</f>
        <v>2650</v>
      </c>
      <c r="N20" s="12">
        <f t="shared" si="5"/>
        <v>593</v>
      </c>
      <c r="O20" s="12">
        <f t="shared" si="5"/>
        <v>643</v>
      </c>
      <c r="P20" s="12">
        <f t="shared" si="5"/>
        <v>586</v>
      </c>
      <c r="Q20" s="12">
        <f t="shared" si="5"/>
        <v>621</v>
      </c>
      <c r="R20" s="10">
        <f>SUM(N20:Q20)</f>
        <v>2443</v>
      </c>
      <c r="S20" s="9"/>
      <c r="T20" s="10">
        <f t="shared" ref="T20:U20" si="9">+T8-T14</f>
        <v>563</v>
      </c>
      <c r="U20" s="10">
        <f t="shared" si="9"/>
        <v>611</v>
      </c>
      <c r="V20" s="10">
        <f t="shared" ref="V20:W20" si="10">+V8-V14</f>
        <v>574</v>
      </c>
      <c r="W20" s="10">
        <f t="shared" si="10"/>
        <v>0</v>
      </c>
      <c r="X20" s="10">
        <f t="shared" si="8"/>
        <v>1748</v>
      </c>
    </row>
    <row r="21" spans="1:24" x14ac:dyDescent="0.25">
      <c r="A21" s="54" t="s">
        <v>18</v>
      </c>
      <c r="B21" s="9"/>
      <c r="C21" s="9"/>
      <c r="D21" s="9"/>
      <c r="F21" s="12">
        <f t="shared" si="3"/>
        <v>247</v>
      </c>
      <c r="H21" s="12">
        <f t="shared" si="4"/>
        <v>57</v>
      </c>
      <c r="I21" s="12">
        <f t="shared" si="4"/>
        <v>55</v>
      </c>
      <c r="J21" s="12">
        <f t="shared" si="4"/>
        <v>52</v>
      </c>
      <c r="K21" s="12">
        <f t="shared" si="4"/>
        <v>52</v>
      </c>
      <c r="L21" s="10">
        <f>SUM(H21:K21)</f>
        <v>216</v>
      </c>
      <c r="N21" s="12">
        <f t="shared" si="5"/>
        <v>50</v>
      </c>
      <c r="O21" s="12">
        <f t="shared" si="5"/>
        <v>50</v>
      </c>
      <c r="P21" s="12">
        <f t="shared" si="5"/>
        <v>51</v>
      </c>
      <c r="Q21" s="12">
        <f t="shared" si="5"/>
        <v>46</v>
      </c>
      <c r="R21" s="10">
        <f>SUM(N21:Q21)</f>
        <v>197</v>
      </c>
      <c r="S21" s="9"/>
      <c r="T21" s="10">
        <f t="shared" ref="T21:U21" si="11">+T9-T15</f>
        <v>43</v>
      </c>
      <c r="U21" s="10">
        <f t="shared" si="11"/>
        <v>41</v>
      </c>
      <c r="V21" s="10">
        <f t="shared" ref="V21:W21" si="12">+V9-V15</f>
        <v>40</v>
      </c>
      <c r="W21" s="10">
        <f t="shared" si="12"/>
        <v>0</v>
      </c>
      <c r="X21" s="10">
        <f t="shared" si="8"/>
        <v>124</v>
      </c>
    </row>
    <row r="22" spans="1:24" x14ac:dyDescent="0.25">
      <c r="A22" s="18" t="s">
        <v>19</v>
      </c>
      <c r="B22" s="18"/>
      <c r="C22" s="18"/>
      <c r="D22" s="18"/>
      <c r="F22" s="11">
        <f>SUM(F19:F21)</f>
        <v>5139</v>
      </c>
      <c r="H22" s="11">
        <f>SUM(H19:H21)</f>
        <v>1150</v>
      </c>
      <c r="I22" s="11">
        <f>SUM(I19:I21)</f>
        <v>1178</v>
      </c>
      <c r="J22" s="11">
        <f>SUM(J19:J21)</f>
        <v>1114</v>
      </c>
      <c r="K22" s="11">
        <f>SUM(K19:K21)</f>
        <v>1183</v>
      </c>
      <c r="L22" s="11">
        <f>SUM(L19:L21)</f>
        <v>4625</v>
      </c>
      <c r="N22" s="11">
        <f>SUM(N19:N21)</f>
        <v>1035</v>
      </c>
      <c r="O22" s="11">
        <f>SUM(O19:O21)</f>
        <v>1124</v>
      </c>
      <c r="P22" s="11">
        <f>SUM(P19:P21)</f>
        <v>1050</v>
      </c>
      <c r="Q22" s="11">
        <f>SUM(Q19:Q21)</f>
        <v>1101</v>
      </c>
      <c r="R22" s="11">
        <f>SUM(R19:R21)</f>
        <v>4310</v>
      </c>
      <c r="S22" s="8"/>
      <c r="T22" s="11">
        <f>SUM(T19:T21)</f>
        <v>977</v>
      </c>
      <c r="U22" s="11">
        <f>SUM(U19:U21)</f>
        <v>1045</v>
      </c>
      <c r="V22" s="11">
        <f>SUM(V19:V21)</f>
        <v>1003</v>
      </c>
      <c r="W22" s="11">
        <f>SUM(W19:W21)</f>
        <v>0</v>
      </c>
      <c r="X22" s="11">
        <f>SUM(X19:X21)</f>
        <v>3025</v>
      </c>
    </row>
    <row r="23" spans="1:24" x14ac:dyDescent="0.25">
      <c r="A23" s="8"/>
      <c r="B23" s="8"/>
      <c r="C23" s="8"/>
      <c r="D23" s="8"/>
      <c r="F23" s="8"/>
      <c r="H23" s="13"/>
      <c r="I23" s="13"/>
      <c r="J23" s="13"/>
      <c r="K23" s="13"/>
      <c r="L23" s="13"/>
      <c r="N23" s="13"/>
      <c r="O23" s="13"/>
      <c r="P23" s="13"/>
      <c r="Q23" s="13"/>
      <c r="R23" s="13"/>
      <c r="S23" s="8"/>
      <c r="T23" s="13"/>
      <c r="U23" s="13"/>
      <c r="V23" s="13"/>
      <c r="W23" s="13"/>
      <c r="X23" s="13"/>
    </row>
    <row r="24" spans="1:24" x14ac:dyDescent="0.25">
      <c r="A24" s="18" t="s">
        <v>20</v>
      </c>
      <c r="B24" s="18"/>
      <c r="C24" s="18"/>
      <c r="D24" s="18"/>
      <c r="F24" s="11">
        <f>531-13</f>
        <v>518</v>
      </c>
      <c r="H24" s="11">
        <f>130-7</f>
        <v>123</v>
      </c>
      <c r="I24" s="11">
        <f>127-1</f>
        <v>126</v>
      </c>
      <c r="J24" s="11">
        <f>126-6</f>
        <v>120</v>
      </c>
      <c r="K24" s="11">
        <f>128-5</f>
        <v>123</v>
      </c>
      <c r="L24" s="11">
        <f>SUM(H24:K24)</f>
        <v>492</v>
      </c>
      <c r="N24" s="11">
        <f>126-8</f>
        <v>118</v>
      </c>
      <c r="O24" s="11">
        <f>119-6</f>
        <v>113</v>
      </c>
      <c r="P24" s="11">
        <f>118-7</f>
        <v>111</v>
      </c>
      <c r="Q24" s="11">
        <f>114-1-4</f>
        <v>109</v>
      </c>
      <c r="R24" s="11">
        <f>SUM(N24:Q24)</f>
        <v>451</v>
      </c>
      <c r="S24" s="8"/>
      <c r="T24" s="11">
        <v>110</v>
      </c>
      <c r="U24" s="11">
        <v>102</v>
      </c>
      <c r="V24" s="122">
        <v>103</v>
      </c>
      <c r="W24" s="11"/>
      <c r="X24" s="11">
        <f>SUM(T24:W24)</f>
        <v>315</v>
      </c>
    </row>
    <row r="25" spans="1:24" x14ac:dyDescent="0.25">
      <c r="F25" s="10"/>
      <c r="H25" s="10"/>
      <c r="I25" s="10"/>
      <c r="J25" s="10"/>
      <c r="K25" s="10"/>
      <c r="L25" s="10"/>
      <c r="N25" s="10"/>
      <c r="O25" s="10"/>
      <c r="P25" s="10"/>
      <c r="Q25" s="10"/>
      <c r="R25" s="10"/>
      <c r="S25" s="9"/>
      <c r="T25" s="10"/>
      <c r="U25" s="10"/>
      <c r="V25" s="10"/>
      <c r="W25" s="10"/>
      <c r="X25" s="10"/>
    </row>
    <row r="26" spans="1:24" x14ac:dyDescent="0.25">
      <c r="A26" s="60" t="s">
        <v>69</v>
      </c>
      <c r="B26" s="54"/>
      <c r="F26" s="10">
        <v>49</v>
      </c>
      <c r="H26" s="10">
        <v>19</v>
      </c>
      <c r="I26" s="10">
        <v>14</v>
      </c>
      <c r="J26" s="10">
        <v>13</v>
      </c>
      <c r="K26" s="10">
        <v>3</v>
      </c>
      <c r="L26" s="10">
        <f>SUM(H26:K26)</f>
        <v>49</v>
      </c>
      <c r="N26" s="10">
        <v>12</v>
      </c>
      <c r="O26" s="10">
        <v>10</v>
      </c>
      <c r="P26" s="10">
        <v>13</v>
      </c>
      <c r="Q26" s="10">
        <v>2</v>
      </c>
      <c r="R26" s="10">
        <f>SUM(N26:Q26)</f>
        <v>37</v>
      </c>
      <c r="S26" s="9"/>
      <c r="T26" s="10">
        <v>13</v>
      </c>
      <c r="U26" s="10">
        <v>9</v>
      </c>
      <c r="V26" s="121">
        <v>8</v>
      </c>
      <c r="W26" s="10"/>
      <c r="X26" s="10">
        <f>SUM(T26:W26)</f>
        <v>30</v>
      </c>
    </row>
    <row r="27" spans="1:24" ht="12.75" customHeight="1" x14ac:dyDescent="0.25">
      <c r="A27" s="61" t="s">
        <v>68</v>
      </c>
      <c r="F27" s="10">
        <f>F28-F26</f>
        <v>3047</v>
      </c>
      <c r="H27" s="10">
        <f>738-19-H26</f>
        <v>700</v>
      </c>
      <c r="I27" s="10">
        <f>734-5-I26</f>
        <v>715</v>
      </c>
      <c r="J27" s="10">
        <f>678-14-J26</f>
        <v>651</v>
      </c>
      <c r="K27" s="10">
        <f>715-16-K26</f>
        <v>696</v>
      </c>
      <c r="L27" s="10">
        <f>SUM(H27:K27)</f>
        <v>2762</v>
      </c>
      <c r="N27" s="10">
        <f>701-21-N26</f>
        <v>668</v>
      </c>
      <c r="O27" s="10">
        <f>691-14-O26</f>
        <v>667</v>
      </c>
      <c r="P27" s="10">
        <f>664-14-P26</f>
        <v>637</v>
      </c>
      <c r="Q27" s="10">
        <f>639-8-Q26</f>
        <v>629</v>
      </c>
      <c r="R27" s="10">
        <f>SUM(N27:Q27)</f>
        <v>2601</v>
      </c>
      <c r="S27" s="14"/>
      <c r="T27" s="10">
        <f>664-31-T26</f>
        <v>620</v>
      </c>
      <c r="U27" s="10">
        <f>624-U26</f>
        <v>615</v>
      </c>
      <c r="V27" s="121">
        <f>V28-V26</f>
        <v>623</v>
      </c>
      <c r="W27" s="10"/>
      <c r="X27" s="10">
        <f>SUM(T27:W27)</f>
        <v>1858</v>
      </c>
    </row>
    <row r="28" spans="1:24" x14ac:dyDescent="0.25">
      <c r="A28" s="135" t="s">
        <v>22</v>
      </c>
      <c r="B28" s="135"/>
      <c r="C28" s="135"/>
      <c r="D28" s="135"/>
      <c r="F28" s="15">
        <f>3133-37</f>
        <v>3096</v>
      </c>
      <c r="H28" s="15">
        <f>SUM(H26:H27)</f>
        <v>719</v>
      </c>
      <c r="I28" s="15">
        <f>SUM(I26:I27)</f>
        <v>729</v>
      </c>
      <c r="J28" s="15">
        <f>SUM(J26:J27)</f>
        <v>664</v>
      </c>
      <c r="K28" s="15">
        <f>SUM(K26:K27)</f>
        <v>699</v>
      </c>
      <c r="L28" s="15">
        <f>SUM(L26:L27)</f>
        <v>2811</v>
      </c>
      <c r="N28" s="15">
        <f>SUM(N26:N27)</f>
        <v>680</v>
      </c>
      <c r="O28" s="15">
        <f>SUM(O26:O27)</f>
        <v>677</v>
      </c>
      <c r="P28" s="15">
        <f>SUM(P26:P27)</f>
        <v>650</v>
      </c>
      <c r="Q28" s="15">
        <f>SUM(Q26:Q27)</f>
        <v>631</v>
      </c>
      <c r="R28" s="15">
        <f>SUM(R26:R27)</f>
        <v>2638</v>
      </c>
      <c r="S28" s="17"/>
      <c r="T28" s="15">
        <f t="shared" ref="T28:W28" si="13">SUM(T26:T27)</f>
        <v>633</v>
      </c>
      <c r="U28" s="15">
        <f t="shared" si="13"/>
        <v>624</v>
      </c>
      <c r="V28" s="15">
        <v>631</v>
      </c>
      <c r="W28" s="15">
        <f t="shared" si="13"/>
        <v>0</v>
      </c>
      <c r="X28" s="15">
        <f>SUM(X26:X27)</f>
        <v>1888</v>
      </c>
    </row>
    <row r="29" spans="1:24" x14ac:dyDescent="0.25">
      <c r="F29" s="2"/>
      <c r="H29" s="10"/>
      <c r="I29" s="10"/>
      <c r="J29" s="10"/>
      <c r="K29" s="10"/>
      <c r="L29" s="10"/>
      <c r="N29" s="10"/>
      <c r="O29" s="10"/>
      <c r="P29" s="10"/>
      <c r="Q29" s="10"/>
      <c r="R29" s="10"/>
      <c r="S29" s="9"/>
      <c r="T29" s="10"/>
      <c r="U29" s="10"/>
      <c r="V29" s="10"/>
      <c r="W29" s="10"/>
      <c r="X29" s="10"/>
    </row>
    <row r="30" spans="1:24" x14ac:dyDescent="0.25">
      <c r="A30" s="6" t="s">
        <v>42</v>
      </c>
      <c r="F30" s="10">
        <v>226</v>
      </c>
      <c r="H30" s="10">
        <v>53</v>
      </c>
      <c r="I30" s="10">
        <v>54</v>
      </c>
      <c r="J30" s="10">
        <v>53</v>
      </c>
      <c r="K30" s="10">
        <v>56</v>
      </c>
      <c r="L30" s="10">
        <f>SUM(H30:K30)</f>
        <v>216</v>
      </c>
      <c r="N30" s="10">
        <v>54</v>
      </c>
      <c r="O30" s="10">
        <v>42</v>
      </c>
      <c r="P30" s="10">
        <v>42</v>
      </c>
      <c r="Q30" s="10">
        <v>43</v>
      </c>
      <c r="R30" s="10">
        <f>SUM(N30:Q30)</f>
        <v>181</v>
      </c>
      <c r="S30" s="9"/>
      <c r="T30" s="10">
        <v>36</v>
      </c>
      <c r="U30" s="10">
        <v>24</v>
      </c>
      <c r="V30" s="121">
        <v>29</v>
      </c>
      <c r="W30" s="10"/>
      <c r="X30" s="10">
        <f t="shared" ref="X30:X32" si="14">SUM(T30:W30)</f>
        <v>89</v>
      </c>
    </row>
    <row r="31" spans="1:24" x14ac:dyDescent="0.25">
      <c r="A31" s="6" t="s">
        <v>43</v>
      </c>
      <c r="F31" s="10">
        <v>6</v>
      </c>
      <c r="H31" s="10">
        <v>4</v>
      </c>
      <c r="I31" s="10">
        <v>-5</v>
      </c>
      <c r="J31" s="10">
        <v>2</v>
      </c>
      <c r="K31" s="10">
        <v>1</v>
      </c>
      <c r="L31" s="10">
        <f>SUM(H31:K31)</f>
        <v>2</v>
      </c>
      <c r="N31" s="10">
        <v>4</v>
      </c>
      <c r="O31" s="10">
        <v>-1</v>
      </c>
      <c r="P31" s="10">
        <v>4</v>
      </c>
      <c r="Q31" s="10">
        <v>6</v>
      </c>
      <c r="R31" s="10">
        <f>SUM(N31:Q31)</f>
        <v>13</v>
      </c>
      <c r="S31" s="9"/>
      <c r="T31" s="10">
        <v>3</v>
      </c>
      <c r="U31" s="10">
        <v>1</v>
      </c>
      <c r="V31" s="121">
        <v>0</v>
      </c>
      <c r="W31" s="10"/>
      <c r="X31" s="10">
        <f t="shared" si="14"/>
        <v>4</v>
      </c>
    </row>
    <row r="32" spans="1:24" x14ac:dyDescent="0.25">
      <c r="A32" s="6" t="s">
        <v>44</v>
      </c>
      <c r="F32" s="10">
        <f>+F33-F30-F31</f>
        <v>-47</v>
      </c>
      <c r="H32" s="10">
        <f>+H33-H30-H31</f>
        <v>-13</v>
      </c>
      <c r="I32" s="10">
        <f>+I33-I30-I31</f>
        <v>11</v>
      </c>
      <c r="J32" s="10">
        <f>+J33-J30-J31</f>
        <v>6</v>
      </c>
      <c r="K32" s="10">
        <f>+K33-K30-K31</f>
        <v>-27</v>
      </c>
      <c r="L32" s="10">
        <f>SUM(H32:K32)</f>
        <v>-23</v>
      </c>
      <c r="N32" s="10">
        <f>+N33-N30-N31</f>
        <v>-13</v>
      </c>
      <c r="O32" s="10">
        <f>+O33-O30-O31</f>
        <v>7</v>
      </c>
      <c r="P32" s="10">
        <f>+P33-P30-P31</f>
        <v>4</v>
      </c>
      <c r="Q32" s="10">
        <f>+Q33-Q30-Q31</f>
        <v>8</v>
      </c>
      <c r="R32" s="10">
        <f>SUM(N32:Q32)</f>
        <v>6</v>
      </c>
      <c r="S32" s="9"/>
      <c r="T32" s="10">
        <f>+T33-T30-T31</f>
        <v>2</v>
      </c>
      <c r="U32" s="10">
        <f>+U33-U30-U31</f>
        <v>9</v>
      </c>
      <c r="V32" s="10">
        <f>+V33-V30-V31</f>
        <v>-12</v>
      </c>
      <c r="W32" s="10">
        <f>+W33-W30-W31</f>
        <v>0</v>
      </c>
      <c r="X32" s="10">
        <f t="shared" si="14"/>
        <v>-1</v>
      </c>
    </row>
    <row r="33" spans="1:24" x14ac:dyDescent="0.25">
      <c r="A33" s="18" t="s">
        <v>23</v>
      </c>
      <c r="B33" s="18"/>
      <c r="C33" s="18"/>
      <c r="D33" s="18"/>
      <c r="F33" s="11">
        <v>185</v>
      </c>
      <c r="H33" s="11">
        <v>44</v>
      </c>
      <c r="I33" s="11">
        <v>60</v>
      </c>
      <c r="J33" s="11">
        <v>61</v>
      </c>
      <c r="K33" s="11">
        <v>30</v>
      </c>
      <c r="L33" s="11">
        <f>SUM(H33:K33)</f>
        <v>195</v>
      </c>
      <c r="N33" s="11">
        <v>45</v>
      </c>
      <c r="O33" s="11">
        <v>48</v>
      </c>
      <c r="P33" s="11">
        <v>50</v>
      </c>
      <c r="Q33" s="11">
        <v>57</v>
      </c>
      <c r="R33" s="11">
        <f>SUM(N33:Q33)</f>
        <v>200</v>
      </c>
      <c r="S33" s="8"/>
      <c r="T33" s="11">
        <f>54-13</f>
        <v>41</v>
      </c>
      <c r="U33" s="11">
        <v>34</v>
      </c>
      <c r="V33" s="122">
        <v>17</v>
      </c>
      <c r="W33" s="11"/>
      <c r="X33" s="11">
        <f>SUM(T33:W33)</f>
        <v>92</v>
      </c>
    </row>
    <row r="34" spans="1:24" x14ac:dyDescent="0.25">
      <c r="A34" s="8"/>
      <c r="B34" s="8"/>
      <c r="C34" s="8"/>
      <c r="D34" s="8"/>
      <c r="F34" s="13"/>
      <c r="H34" s="13"/>
      <c r="I34" s="13"/>
      <c r="J34" s="13"/>
      <c r="K34" s="13"/>
      <c r="L34" s="13"/>
      <c r="N34" s="13"/>
      <c r="O34" s="13"/>
      <c r="P34" s="13"/>
      <c r="Q34" s="13"/>
      <c r="R34" s="13"/>
      <c r="S34" s="8"/>
      <c r="T34" s="13"/>
      <c r="U34" s="13"/>
      <c r="V34" s="13"/>
      <c r="W34" s="13"/>
      <c r="X34" s="13"/>
    </row>
    <row r="35" spans="1:24" x14ac:dyDescent="0.25">
      <c r="A35" s="18" t="s">
        <v>25</v>
      </c>
      <c r="B35" s="18"/>
      <c r="C35" s="18"/>
      <c r="D35" s="18"/>
      <c r="F35" s="11">
        <f>+F16+F24+F28+F33</f>
        <v>11339</v>
      </c>
      <c r="H35" s="11">
        <f>+H16+H24+H28+H33</f>
        <v>2543</v>
      </c>
      <c r="I35" s="11">
        <f>+I16+I24+I28+I33</f>
        <v>2663</v>
      </c>
      <c r="J35" s="11">
        <f>+J16+J24+J28+J33</f>
        <v>2517</v>
      </c>
      <c r="K35" s="11">
        <f>+K16+K24+K28+K33</f>
        <v>2615</v>
      </c>
      <c r="L35" s="11">
        <f>+L16+L24+L28+L33</f>
        <v>10338</v>
      </c>
      <c r="N35" s="11">
        <f>+N16+N24+N28+N33</f>
        <v>2423</v>
      </c>
      <c r="O35" s="11">
        <f>+O16+O24+O28+O33</f>
        <v>2507</v>
      </c>
      <c r="P35" s="11">
        <f>+P16+P24+P28+P33</f>
        <v>2390</v>
      </c>
      <c r="Q35" s="11">
        <f>+Q16+Q24+Q28+Q33</f>
        <v>2430</v>
      </c>
      <c r="R35" s="11">
        <f>+R16+R24+R28+R33</f>
        <v>9750</v>
      </c>
      <c r="S35" s="17"/>
      <c r="T35" s="11">
        <f>+T16+T24+T28+T33</f>
        <v>2261</v>
      </c>
      <c r="U35" s="11">
        <f>+U16+U24+U28+U33</f>
        <v>2282</v>
      </c>
      <c r="V35" s="11">
        <f>+V16+V24+V28+V33</f>
        <v>2245</v>
      </c>
      <c r="W35" s="11">
        <f>+W16+W24+W28+W33</f>
        <v>0</v>
      </c>
      <c r="X35" s="11">
        <f>+X16+X24+X28+X33</f>
        <v>6788</v>
      </c>
    </row>
    <row r="36" spans="1:24" x14ac:dyDescent="0.25">
      <c r="A36" s="9"/>
      <c r="B36" s="9"/>
      <c r="C36" s="9"/>
      <c r="D36" s="9"/>
      <c r="F36" s="10"/>
      <c r="H36" s="10"/>
      <c r="I36" s="10"/>
      <c r="J36" s="10"/>
      <c r="K36" s="10"/>
      <c r="L36" s="10"/>
      <c r="N36" s="10"/>
      <c r="O36" s="10"/>
      <c r="P36" s="10"/>
      <c r="Q36" s="10"/>
      <c r="R36" s="10"/>
      <c r="S36" s="9"/>
      <c r="T36" s="10"/>
      <c r="U36" s="10"/>
      <c r="V36" s="10"/>
      <c r="W36" s="10"/>
      <c r="X36" s="10"/>
    </row>
    <row r="37" spans="1:24" ht="11.25" customHeight="1" x14ac:dyDescent="0.25">
      <c r="A37" s="19" t="s">
        <v>56</v>
      </c>
      <c r="B37" s="20"/>
      <c r="F37" s="10">
        <f>+F10-F35</f>
        <v>1340</v>
      </c>
      <c r="H37" s="10">
        <f>+H10-H35</f>
        <v>264</v>
      </c>
      <c r="I37" s="10">
        <f>+I10-I35</f>
        <v>263</v>
      </c>
      <c r="J37" s="10">
        <f>+J10-J35</f>
        <v>269</v>
      </c>
      <c r="K37" s="10">
        <f>+K10-K35</f>
        <v>331</v>
      </c>
      <c r="L37" s="10">
        <f>SUM(H37:K37)</f>
        <v>1127</v>
      </c>
      <c r="N37" s="10">
        <f>+N10-N35</f>
        <v>192</v>
      </c>
      <c r="O37" s="10">
        <f>+O10-O35</f>
        <v>286</v>
      </c>
      <c r="P37" s="10">
        <f>+P10-P35</f>
        <v>239</v>
      </c>
      <c r="Q37" s="10">
        <f>+Q10-Q35</f>
        <v>304</v>
      </c>
      <c r="R37" s="10">
        <f>SUM(N37:Q37)</f>
        <v>1021</v>
      </c>
      <c r="T37" s="10">
        <f>+T10-T35</f>
        <v>193</v>
      </c>
      <c r="U37" s="10">
        <f>+U10-U35</f>
        <v>285</v>
      </c>
      <c r="V37" s="10">
        <f>+V10-V35</f>
        <v>252</v>
      </c>
      <c r="W37" s="10"/>
      <c r="X37" s="10">
        <f>SUM(T37:W37)</f>
        <v>730</v>
      </c>
    </row>
    <row r="38" spans="1:24" x14ac:dyDescent="0.25">
      <c r="A38" s="1"/>
      <c r="H38" s="10"/>
      <c r="I38" s="10"/>
      <c r="J38" s="10"/>
      <c r="K38" s="10"/>
      <c r="L38" s="10"/>
      <c r="N38" s="10"/>
      <c r="O38" s="10"/>
      <c r="P38" s="10"/>
      <c r="Q38" s="10"/>
      <c r="R38" s="10"/>
      <c r="S38" s="9"/>
      <c r="T38" s="10"/>
      <c r="U38" s="10"/>
      <c r="V38" s="10"/>
      <c r="W38" s="10"/>
      <c r="X38" s="10"/>
    </row>
    <row r="39" spans="1:24" x14ac:dyDescent="0.25">
      <c r="A39" s="6" t="s">
        <v>45</v>
      </c>
      <c r="F39" s="10">
        <f>198-F70-F71</f>
        <v>332</v>
      </c>
      <c r="H39" s="10">
        <v>65</v>
      </c>
      <c r="I39" s="10">
        <v>63</v>
      </c>
      <c r="J39" s="10">
        <v>69</v>
      </c>
      <c r="K39" s="10">
        <v>73</v>
      </c>
      <c r="L39" s="10">
        <f>SUM(H39:K39)</f>
        <v>270</v>
      </c>
      <c r="M39" s="10"/>
      <c r="N39" s="10">
        <v>41</v>
      </c>
      <c r="O39" s="10">
        <v>53</v>
      </c>
      <c r="P39" s="10">
        <v>55</v>
      </c>
      <c r="Q39" s="10">
        <v>64</v>
      </c>
      <c r="R39" s="10">
        <f>SUM(N39:Q39)</f>
        <v>213</v>
      </c>
      <c r="S39" s="10"/>
      <c r="T39" s="10">
        <v>53</v>
      </c>
      <c r="U39" s="10">
        <v>77</v>
      </c>
      <c r="V39" s="121">
        <v>49</v>
      </c>
      <c r="W39" s="10"/>
      <c r="X39" s="10">
        <f>SUM(T39:W39)</f>
        <v>179</v>
      </c>
    </row>
    <row r="40" spans="1:24" x14ac:dyDescent="0.25">
      <c r="A40" s="21" t="s">
        <v>46</v>
      </c>
      <c r="B40" s="21"/>
      <c r="C40" s="21"/>
      <c r="D40" s="21"/>
      <c r="F40" s="22">
        <f>142+F67</f>
        <v>145</v>
      </c>
      <c r="H40" s="22">
        <f>34+1-18</f>
        <v>17</v>
      </c>
      <c r="I40" s="22">
        <f>29+1-4</f>
        <v>26</v>
      </c>
      <c r="J40" s="22">
        <f>40+2-0</f>
        <v>42</v>
      </c>
      <c r="K40" s="76">
        <f>32-4</f>
        <v>28</v>
      </c>
      <c r="L40" s="22">
        <f>SUM(H40:K40)</f>
        <v>113</v>
      </c>
      <c r="N40" s="22">
        <f>37-3</f>
        <v>34</v>
      </c>
      <c r="O40" s="22">
        <f>22+1+4</f>
        <v>27</v>
      </c>
      <c r="P40" s="22">
        <f>39+2+1</f>
        <v>42</v>
      </c>
      <c r="Q40" s="22">
        <f>23+4</f>
        <v>27</v>
      </c>
      <c r="R40" s="22">
        <f>SUM(N40:Q40)</f>
        <v>130</v>
      </c>
      <c r="S40" s="9"/>
      <c r="T40" s="22">
        <f>16+24</f>
        <v>40</v>
      </c>
      <c r="U40" s="22">
        <v>23</v>
      </c>
      <c r="V40" s="123">
        <v>36</v>
      </c>
      <c r="W40" s="22"/>
      <c r="X40" s="22">
        <f>SUM(T40:W40)</f>
        <v>99</v>
      </c>
    </row>
    <row r="41" spans="1:24" x14ac:dyDescent="0.25">
      <c r="A41" s="9"/>
      <c r="B41" s="9"/>
      <c r="C41" s="9"/>
      <c r="D41" s="9"/>
      <c r="F41" s="9"/>
      <c r="H41" s="10"/>
      <c r="I41" s="10"/>
      <c r="J41" s="10"/>
      <c r="K41" s="10"/>
      <c r="L41" s="10"/>
      <c r="N41" s="10"/>
      <c r="O41" s="10"/>
      <c r="P41" s="10"/>
      <c r="Q41" s="10"/>
      <c r="R41" s="10"/>
      <c r="S41" s="9"/>
      <c r="T41" s="10"/>
      <c r="U41" s="10"/>
      <c r="V41" s="10"/>
      <c r="W41" s="10"/>
      <c r="X41" s="10"/>
    </row>
    <row r="42" spans="1:24" ht="12.75" customHeight="1" x14ac:dyDescent="0.25">
      <c r="A42" s="19" t="s">
        <v>26</v>
      </c>
      <c r="B42" s="20"/>
      <c r="F42" s="10">
        <f>+F37-F39+F40</f>
        <v>1153</v>
      </c>
      <c r="H42" s="10">
        <f>+H37-H39+H40</f>
        <v>216</v>
      </c>
      <c r="I42" s="10">
        <f>+I37-I39+I40</f>
        <v>226</v>
      </c>
      <c r="J42" s="10">
        <f>+J37-J39+J40</f>
        <v>242</v>
      </c>
      <c r="K42" s="10">
        <f>+K37-K39+K40</f>
        <v>286</v>
      </c>
      <c r="L42" s="10">
        <f>SUM(H42:K42)</f>
        <v>970</v>
      </c>
      <c r="M42" s="10"/>
      <c r="N42" s="10">
        <f>+N37-N39+N40</f>
        <v>185</v>
      </c>
      <c r="O42" s="10">
        <f>+O37-O39+O40</f>
        <v>260</v>
      </c>
      <c r="P42" s="10">
        <f>+P37-P39+P40</f>
        <v>226</v>
      </c>
      <c r="Q42" s="10">
        <f>+Q37-Q39+Q40</f>
        <v>267</v>
      </c>
      <c r="R42" s="10">
        <f>SUM(N42:Q42)</f>
        <v>938</v>
      </c>
      <c r="S42" s="10"/>
      <c r="T42" s="10">
        <f>+T37-T39+T40</f>
        <v>180</v>
      </c>
      <c r="U42" s="10">
        <f>+U37-U39+U40</f>
        <v>231</v>
      </c>
      <c r="V42" s="10">
        <f>+V37-V39+V40</f>
        <v>239</v>
      </c>
      <c r="W42" s="10">
        <f>+W37-W39+W40</f>
        <v>0</v>
      </c>
      <c r="X42" s="10">
        <f>SUM(T42:W42)</f>
        <v>650</v>
      </c>
    </row>
    <row r="43" spans="1:24" x14ac:dyDescent="0.25">
      <c r="A43" s="56" t="s">
        <v>47</v>
      </c>
      <c r="B43" s="9"/>
      <c r="C43" s="9"/>
      <c r="D43" s="9"/>
      <c r="F43" s="10">
        <v>23</v>
      </c>
      <c r="G43" s="3"/>
      <c r="H43" s="10">
        <v>5</v>
      </c>
      <c r="I43" s="10">
        <v>5</v>
      </c>
      <c r="J43" s="10">
        <v>3</v>
      </c>
      <c r="K43" s="10">
        <v>5</v>
      </c>
      <c r="L43" s="10">
        <f>SUM(H43:K43)</f>
        <v>18</v>
      </c>
      <c r="M43" s="10"/>
      <c r="N43" s="10">
        <v>2</v>
      </c>
      <c r="O43" s="10">
        <v>3</v>
      </c>
      <c r="P43" s="10">
        <v>3</v>
      </c>
      <c r="Q43" s="10">
        <v>3</v>
      </c>
      <c r="R43" s="10">
        <f>SUM(N43:Q43)</f>
        <v>11</v>
      </c>
      <c r="S43" s="10"/>
      <c r="T43" s="10">
        <v>2</v>
      </c>
      <c r="U43" s="10">
        <v>4</v>
      </c>
      <c r="V43" s="121">
        <v>3</v>
      </c>
      <c r="W43" s="10"/>
      <c r="X43" s="10">
        <f>SUM(T43:W43)</f>
        <v>9</v>
      </c>
    </row>
    <row r="44" spans="1:24" x14ac:dyDescent="0.25">
      <c r="A44" s="8"/>
      <c r="B44" s="9"/>
      <c r="C44" s="9"/>
      <c r="D44" s="9"/>
      <c r="F44" s="9"/>
      <c r="S44" s="9"/>
    </row>
    <row r="45" spans="1:24" x14ac:dyDescent="0.25">
      <c r="A45" s="57" t="s">
        <v>79</v>
      </c>
      <c r="B45" s="24"/>
      <c r="C45" s="24"/>
      <c r="D45" s="24"/>
      <c r="F45" s="25">
        <f>+F42-F43</f>
        <v>1130</v>
      </c>
      <c r="H45" s="25">
        <f>+H42-H43</f>
        <v>211</v>
      </c>
      <c r="I45" s="25">
        <f>+I42-I43</f>
        <v>221</v>
      </c>
      <c r="J45" s="25">
        <f>+J42-J43</f>
        <v>239</v>
      </c>
      <c r="K45" s="25">
        <f>+K42-K43</f>
        <v>281</v>
      </c>
      <c r="L45" s="25">
        <f>+L42-L43</f>
        <v>952</v>
      </c>
      <c r="N45" s="25">
        <f>+N42-N43</f>
        <v>183</v>
      </c>
      <c r="O45" s="25">
        <f>+O42-O43</f>
        <v>257</v>
      </c>
      <c r="P45" s="25">
        <f>+P42-P43</f>
        <v>223</v>
      </c>
      <c r="Q45" s="25">
        <f>+Q42-Q43</f>
        <v>264</v>
      </c>
      <c r="R45" s="25">
        <f>+R42-R43</f>
        <v>927</v>
      </c>
      <c r="S45" s="9"/>
      <c r="T45" s="25">
        <f>+T42-T43</f>
        <v>178</v>
      </c>
      <c r="U45" s="25">
        <f>+U42-U43</f>
        <v>227</v>
      </c>
      <c r="V45" s="25">
        <f>+V42-V43</f>
        <v>236</v>
      </c>
      <c r="W45" s="25">
        <f>+W42-W43</f>
        <v>0</v>
      </c>
      <c r="X45" s="11">
        <f>SUM(T45:W45)</f>
        <v>641</v>
      </c>
    </row>
    <row r="46" spans="1:24" x14ac:dyDescent="0.25">
      <c r="A46" s="74"/>
      <c r="B46" s="9"/>
      <c r="C46" s="9"/>
      <c r="D46" s="9"/>
      <c r="F46" s="9"/>
      <c r="H46" s="75"/>
      <c r="I46" s="75"/>
      <c r="J46" s="75"/>
      <c r="K46" s="75"/>
      <c r="L46" s="75"/>
      <c r="N46" s="75"/>
      <c r="O46" s="75"/>
      <c r="P46" s="75"/>
      <c r="Q46" s="75"/>
      <c r="R46" s="75"/>
      <c r="S46" s="9"/>
      <c r="T46" s="75"/>
      <c r="U46" s="75"/>
      <c r="V46" s="75"/>
      <c r="W46" s="75"/>
      <c r="X46" s="75"/>
    </row>
    <row r="47" spans="1:24" x14ac:dyDescent="0.25">
      <c r="A47" s="1" t="s">
        <v>32</v>
      </c>
      <c r="B47" s="9"/>
      <c r="C47" s="9"/>
      <c r="D47" s="9"/>
      <c r="F47" s="9"/>
      <c r="H47" s="75"/>
      <c r="I47" s="75"/>
      <c r="J47" s="75"/>
      <c r="K47" s="75"/>
      <c r="L47" s="75"/>
      <c r="N47" s="75"/>
      <c r="O47" s="75"/>
      <c r="P47" s="75"/>
      <c r="Q47" s="75"/>
      <c r="R47" s="75"/>
      <c r="S47" s="9"/>
      <c r="T47" s="75"/>
      <c r="U47" s="75"/>
      <c r="V47" s="75"/>
      <c r="W47" s="75"/>
      <c r="X47" s="75"/>
    </row>
    <row r="48" spans="1:24" x14ac:dyDescent="0.25">
      <c r="A48" s="1"/>
      <c r="C48" s="33" t="s">
        <v>57</v>
      </c>
      <c r="D48" s="86"/>
      <c r="F48" s="86"/>
      <c r="H48" s="34"/>
      <c r="I48" s="34"/>
      <c r="J48" s="34"/>
      <c r="K48" s="34"/>
      <c r="L48" s="34"/>
      <c r="N48" s="34"/>
      <c r="O48" s="35"/>
      <c r="P48" s="35"/>
      <c r="Q48" s="35"/>
      <c r="R48" s="35"/>
      <c r="S48" s="2"/>
      <c r="T48" s="35"/>
      <c r="U48" s="35"/>
      <c r="V48" s="35"/>
      <c r="W48" s="35"/>
    </row>
    <row r="49" spans="1:24" x14ac:dyDescent="0.25">
      <c r="A49" s="1"/>
      <c r="C49" s="33" t="s">
        <v>101</v>
      </c>
      <c r="D49" s="86"/>
      <c r="F49" s="10">
        <v>0</v>
      </c>
      <c r="H49" s="10">
        <v>-6</v>
      </c>
      <c r="I49" s="10">
        <v>-6</v>
      </c>
      <c r="J49" s="10">
        <v>-6</v>
      </c>
      <c r="K49" s="10">
        <v>0</v>
      </c>
      <c r="L49" s="10">
        <v>-24</v>
      </c>
      <c r="N49" s="10">
        <v>-6</v>
      </c>
      <c r="O49" s="10">
        <v>0</v>
      </c>
      <c r="P49" s="10">
        <v>-6</v>
      </c>
      <c r="Q49" s="10">
        <v>0</v>
      </c>
      <c r="R49" s="10">
        <v>-24</v>
      </c>
      <c r="S49" s="10"/>
      <c r="T49" s="10">
        <v>0</v>
      </c>
      <c r="U49" s="10">
        <v>0</v>
      </c>
      <c r="V49" s="121">
        <v>0</v>
      </c>
      <c r="W49" s="10"/>
      <c r="X49" s="10">
        <v>0</v>
      </c>
    </row>
    <row r="50" spans="1:24" x14ac:dyDescent="0.25">
      <c r="A50" s="1"/>
      <c r="C50" s="37" t="s">
        <v>59</v>
      </c>
      <c r="D50" s="87"/>
      <c r="F50" s="31">
        <v>3.77</v>
      </c>
      <c r="H50" s="31">
        <v>0.73</v>
      </c>
      <c r="I50" s="31">
        <v>0.78</v>
      </c>
      <c r="J50" s="31">
        <v>0.88</v>
      </c>
      <c r="K50" s="31">
        <v>1.08</v>
      </c>
      <c r="L50" s="31">
        <v>3.45</v>
      </c>
      <c r="N50" s="31">
        <v>0.69</v>
      </c>
      <c r="O50" s="31">
        <v>0.98</v>
      </c>
      <c r="P50" s="31">
        <v>0.84</v>
      </c>
      <c r="Q50" s="31">
        <v>1</v>
      </c>
      <c r="R50" s="31">
        <v>3.53</v>
      </c>
      <c r="S50" s="2"/>
      <c r="T50" s="31">
        <v>0.67</v>
      </c>
      <c r="U50" s="31">
        <v>0.87</v>
      </c>
      <c r="V50" s="31">
        <v>0.89</v>
      </c>
      <c r="W50" s="31"/>
      <c r="X50" s="31">
        <v>2.44</v>
      </c>
    </row>
    <row r="51" spans="1:24" x14ac:dyDescent="0.25">
      <c r="C51" s="33" t="s">
        <v>100</v>
      </c>
      <c r="D51" s="33"/>
      <c r="F51" s="10">
        <v>300</v>
      </c>
      <c r="H51" s="10">
        <v>282</v>
      </c>
      <c r="I51" s="10">
        <v>276</v>
      </c>
      <c r="J51" s="10">
        <v>263</v>
      </c>
      <c r="K51" s="10">
        <v>262</v>
      </c>
      <c r="L51" s="10">
        <v>269</v>
      </c>
      <c r="N51" s="10">
        <v>255</v>
      </c>
      <c r="O51" s="10">
        <v>262</v>
      </c>
      <c r="P51" s="10">
        <v>256</v>
      </c>
      <c r="Q51" s="10">
        <v>264</v>
      </c>
      <c r="R51" s="10">
        <v>256</v>
      </c>
      <c r="S51" s="2"/>
      <c r="T51" s="10">
        <v>263</v>
      </c>
      <c r="U51" s="10">
        <v>263</v>
      </c>
      <c r="V51" s="10">
        <v>263</v>
      </c>
      <c r="W51" s="10"/>
      <c r="X51" s="10">
        <v>263</v>
      </c>
    </row>
    <row r="52" spans="1:24" s="26" customFormat="1" x14ac:dyDescent="0.25">
      <c r="A52" s="80"/>
      <c r="B52" s="81"/>
      <c r="C52" s="81"/>
      <c r="D52" s="81"/>
      <c r="E52" s="128"/>
      <c r="F52" s="81"/>
      <c r="H52" s="82"/>
      <c r="I52" s="82"/>
      <c r="J52" s="82"/>
      <c r="K52" s="82"/>
      <c r="L52" s="82"/>
      <c r="N52" s="82"/>
      <c r="O52" s="82"/>
      <c r="P52" s="82"/>
      <c r="Q52" s="82"/>
      <c r="R52" s="82"/>
      <c r="S52" s="81"/>
      <c r="T52" s="82"/>
      <c r="U52" s="82"/>
      <c r="V52" s="82"/>
      <c r="W52" s="82"/>
      <c r="X52" s="82"/>
    </row>
    <row r="53" spans="1:24" x14ac:dyDescent="0.25">
      <c r="A53" s="1" t="s">
        <v>82</v>
      </c>
      <c r="S53" s="2"/>
    </row>
    <row r="54" spans="1:24" x14ac:dyDescent="0.25">
      <c r="A54" s="1"/>
      <c r="S54" s="2"/>
    </row>
    <row r="55" spans="1:24" x14ac:dyDescent="0.25">
      <c r="A55" s="38" t="s">
        <v>35</v>
      </c>
      <c r="B55" s="39"/>
      <c r="C55" s="39" t="s">
        <v>36</v>
      </c>
      <c r="D55" s="39"/>
      <c r="F55" s="40">
        <f t="shared" ref="F55" si="15">F19/F7</f>
        <v>0.3866513233601841</v>
      </c>
      <c r="H55" s="40">
        <f t="shared" ref="H55:L58" si="16">H19/H7</f>
        <v>0.40289069557362239</v>
      </c>
      <c r="I55" s="40">
        <f t="shared" si="16"/>
        <v>0.36514522821576761</v>
      </c>
      <c r="J55" s="40">
        <f t="shared" si="16"/>
        <v>0.37190812720848054</v>
      </c>
      <c r="K55" s="40">
        <f t="shared" si="16"/>
        <v>0.36747967479674798</v>
      </c>
      <c r="L55" s="40">
        <f t="shared" si="16"/>
        <v>0.37633718442447583</v>
      </c>
      <c r="N55" s="40">
        <f t="shared" ref="N55:R58" si="17">N19/N7</f>
        <v>0.39082751744765704</v>
      </c>
      <c r="O55" s="40">
        <f t="shared" si="17"/>
        <v>0.38277087033747781</v>
      </c>
      <c r="P55" s="40">
        <f t="shared" si="17"/>
        <v>0.39072847682119205</v>
      </c>
      <c r="Q55" s="40">
        <f t="shared" si="17"/>
        <v>0.38305383936451898</v>
      </c>
      <c r="R55" s="40">
        <f t="shared" si="17"/>
        <v>0.38666357953229913</v>
      </c>
      <c r="S55" s="40"/>
      <c r="T55" s="40">
        <f t="shared" ref="T55:X58" si="18">T19/T7</f>
        <v>0.39636752136752135</v>
      </c>
      <c r="U55" s="40">
        <f t="shared" si="18"/>
        <v>0.38910891089108912</v>
      </c>
      <c r="V55" s="40">
        <f t="shared" ref="V55:W55" si="19">V19/V7</f>
        <v>0.39653414882772681</v>
      </c>
      <c r="W55" s="40" t="e">
        <f t="shared" si="19"/>
        <v>#DIV/0!</v>
      </c>
      <c r="X55" s="40">
        <f t="shared" si="18"/>
        <v>0.39391868807652886</v>
      </c>
    </row>
    <row r="56" spans="1:24" x14ac:dyDescent="0.25">
      <c r="A56" s="39"/>
      <c r="B56" s="39"/>
      <c r="C56" s="42" t="s">
        <v>67</v>
      </c>
      <c r="D56" s="39"/>
      <c r="F56" s="40">
        <f t="shared" ref="F56" si="20">F20/F8</f>
        <v>0.4063294716021475</v>
      </c>
      <c r="H56" s="40">
        <f t="shared" si="16"/>
        <v>0.40186335403726708</v>
      </c>
      <c r="I56" s="40">
        <f t="shared" si="16"/>
        <v>0.41799265605875152</v>
      </c>
      <c r="J56" s="40">
        <f t="shared" si="16"/>
        <v>0.40854047163798596</v>
      </c>
      <c r="K56" s="40">
        <f t="shared" si="16"/>
        <v>0.41605392156862747</v>
      </c>
      <c r="L56" s="40">
        <f t="shared" si="16"/>
        <v>0.41117145073700545</v>
      </c>
      <c r="N56" s="40">
        <f t="shared" si="17"/>
        <v>0.38783518639633746</v>
      </c>
      <c r="O56" s="40">
        <f t="shared" si="17"/>
        <v>0.4056782334384858</v>
      </c>
      <c r="P56" s="40">
        <f t="shared" si="17"/>
        <v>0.39355271994627267</v>
      </c>
      <c r="Q56" s="40">
        <f t="shared" si="17"/>
        <v>0.40748031496062992</v>
      </c>
      <c r="R56" s="40">
        <f t="shared" si="17"/>
        <v>0.3987269463032479</v>
      </c>
      <c r="S56" s="40"/>
      <c r="T56" s="40">
        <f t="shared" si="18"/>
        <v>0.39042995839112343</v>
      </c>
      <c r="U56" s="40">
        <f t="shared" si="18"/>
        <v>0.41200269723533378</v>
      </c>
      <c r="V56" s="40">
        <f t="shared" ref="V56:W56" si="21">V20/V8</f>
        <v>0.39778239778239777</v>
      </c>
      <c r="W56" s="40" t="e">
        <f t="shared" si="21"/>
        <v>#DIV/0!</v>
      </c>
      <c r="X56" s="40">
        <f t="shared" si="18"/>
        <v>0.4001831501831502</v>
      </c>
    </row>
    <row r="57" spans="1:24" x14ac:dyDescent="0.25">
      <c r="A57" s="39"/>
      <c r="B57" s="39"/>
      <c r="C57" s="39" t="s">
        <v>37</v>
      </c>
      <c r="D57" s="39"/>
      <c r="F57" s="40">
        <f t="shared" ref="F57" si="22">F21/F9</f>
        <v>0.63824289405684753</v>
      </c>
      <c r="H57" s="40">
        <f t="shared" si="16"/>
        <v>0.6333333333333333</v>
      </c>
      <c r="I57" s="40">
        <f t="shared" si="16"/>
        <v>0.63218390804597702</v>
      </c>
      <c r="J57" s="40">
        <f t="shared" si="16"/>
        <v>0.61176470588235299</v>
      </c>
      <c r="K57" s="40">
        <f t="shared" si="16"/>
        <v>0.61904761904761907</v>
      </c>
      <c r="L57" s="40">
        <f t="shared" si="16"/>
        <v>0.62427745664739887</v>
      </c>
      <c r="N57" s="40">
        <f t="shared" si="17"/>
        <v>0.60240963855421692</v>
      </c>
      <c r="O57" s="40">
        <f t="shared" si="17"/>
        <v>0.6097560975609756</v>
      </c>
      <c r="P57" s="40">
        <f t="shared" si="17"/>
        <v>0.61445783132530118</v>
      </c>
      <c r="Q57" s="40">
        <f t="shared" si="17"/>
        <v>0.59740259740259738</v>
      </c>
      <c r="R57" s="40">
        <f t="shared" si="17"/>
        <v>0.60615384615384615</v>
      </c>
      <c r="S57" s="40"/>
      <c r="T57" s="40">
        <f t="shared" si="18"/>
        <v>0.56578947368421051</v>
      </c>
      <c r="U57" s="40">
        <f t="shared" si="18"/>
        <v>0.55405405405405406</v>
      </c>
      <c r="V57" s="40">
        <f t="shared" ref="V57:W57" si="23">V21/V9</f>
        <v>0.54794520547945202</v>
      </c>
      <c r="W57" s="40" t="e">
        <f t="shared" si="23"/>
        <v>#DIV/0!</v>
      </c>
      <c r="X57" s="40">
        <f t="shared" si="18"/>
        <v>0.55605381165919288</v>
      </c>
    </row>
    <row r="58" spans="1:24" x14ac:dyDescent="0.25">
      <c r="A58" s="39"/>
      <c r="B58" s="39"/>
      <c r="C58" s="39" t="s">
        <v>38</v>
      </c>
      <c r="D58" s="39"/>
      <c r="F58" s="40">
        <f t="shared" ref="F58" si="24">F22/F10</f>
        <v>0.40531587664642321</v>
      </c>
      <c r="H58" s="40">
        <f t="shared" si="16"/>
        <v>0.40969006056287854</v>
      </c>
      <c r="I58" s="40">
        <f t="shared" si="16"/>
        <v>0.40259740259740262</v>
      </c>
      <c r="J58" s="40">
        <f t="shared" si="16"/>
        <v>0.39985642498205315</v>
      </c>
      <c r="K58" s="40">
        <f t="shared" si="16"/>
        <v>0.40156143923964699</v>
      </c>
      <c r="L58" s="40">
        <f t="shared" si="16"/>
        <v>0.40340165721761884</v>
      </c>
      <c r="N58" s="40">
        <f t="shared" si="17"/>
        <v>0.39579349904397704</v>
      </c>
      <c r="O58" s="40">
        <f t="shared" si="17"/>
        <v>0.40243465807375584</v>
      </c>
      <c r="P58" s="40">
        <f t="shared" si="17"/>
        <v>0.39939140357550401</v>
      </c>
      <c r="Q58" s="40">
        <f t="shared" si="17"/>
        <v>0.40270665691294805</v>
      </c>
      <c r="R58" s="40">
        <f t="shared" si="17"/>
        <v>0.40014854702441743</v>
      </c>
      <c r="S58" s="40"/>
      <c r="T58" s="40">
        <f t="shared" si="18"/>
        <v>0.39812550937245311</v>
      </c>
      <c r="U58" s="40">
        <f t="shared" si="18"/>
        <v>0.40708998831320609</v>
      </c>
      <c r="V58" s="40">
        <f t="shared" ref="V58:W58" si="25">V22/V10</f>
        <v>0.40168201842210655</v>
      </c>
      <c r="W58" s="40" t="e">
        <f t="shared" si="25"/>
        <v>#DIV/0!</v>
      </c>
      <c r="X58" s="40">
        <f t="shared" si="18"/>
        <v>0.40236765097100291</v>
      </c>
    </row>
    <row r="59" spans="1:24" x14ac:dyDescent="0.25">
      <c r="A59" s="39"/>
      <c r="B59" s="39"/>
      <c r="C59" s="39"/>
      <c r="D59" s="39"/>
      <c r="F59" s="43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2"/>
      <c r="T59" s="43"/>
      <c r="U59" s="43"/>
      <c r="V59" s="43"/>
      <c r="W59" s="43"/>
      <c r="X59" s="43"/>
    </row>
    <row r="60" spans="1:24" x14ac:dyDescent="0.25">
      <c r="A60" s="38" t="s">
        <v>39</v>
      </c>
      <c r="B60" s="39"/>
      <c r="C60" s="39"/>
      <c r="D60" s="39"/>
      <c r="F60" s="44">
        <f>F28/F10</f>
        <v>0.24418329521255619</v>
      </c>
      <c r="H60" s="44">
        <f>H28/H10</f>
        <v>0.2561453509084432</v>
      </c>
      <c r="I60" s="44">
        <f>I28/I10</f>
        <v>0.24914559125085442</v>
      </c>
      <c r="J60" s="44">
        <f>J28/J10</f>
        <v>0.23833452979181621</v>
      </c>
      <c r="K60" s="44">
        <f>K28/K10</f>
        <v>0.23727087576374745</v>
      </c>
      <c r="L60" s="44">
        <f>L28/L10</f>
        <v>0.24518098560837331</v>
      </c>
      <c r="M60" s="44"/>
      <c r="N60" s="44">
        <f>N28/N10</f>
        <v>0.26003824091778205</v>
      </c>
      <c r="O60" s="44">
        <f>O28/O10</f>
        <v>0.24239169351951306</v>
      </c>
      <c r="P60" s="44">
        <f>P28/P10</f>
        <v>0.24724229745150247</v>
      </c>
      <c r="Q60" s="44">
        <f>Q28/Q10</f>
        <v>0.2307973664959766</v>
      </c>
      <c r="R60" s="44">
        <f>R28/R10</f>
        <v>0.24491690650821651</v>
      </c>
      <c r="S60" s="44"/>
      <c r="T60" s="44">
        <f>T28/T10</f>
        <v>0.25794621026894865</v>
      </c>
      <c r="U60" s="44">
        <f>U28/U10</f>
        <v>0.24308531359563693</v>
      </c>
      <c r="V60" s="44">
        <f>V28/V10</f>
        <v>0.25270324389267118</v>
      </c>
      <c r="W60" s="44" t="e">
        <f>W28/W10</f>
        <v>#DIV/0!</v>
      </c>
      <c r="X60" s="44">
        <f>X28/X10</f>
        <v>0.25113061984570362</v>
      </c>
    </row>
    <row r="61" spans="1:24" x14ac:dyDescent="0.25">
      <c r="A61" s="45" t="s">
        <v>52</v>
      </c>
      <c r="B61" s="46"/>
      <c r="C61" s="46"/>
      <c r="D61" s="46"/>
      <c r="F61" s="47">
        <f>F39/F37</f>
        <v>0.24776119402985075</v>
      </c>
      <c r="H61" s="47">
        <f>H39/H37</f>
        <v>0.24621212121212122</v>
      </c>
      <c r="I61" s="47">
        <f t="shared" ref="I61:U61" si="26">I39/I37</f>
        <v>0.23954372623574144</v>
      </c>
      <c r="J61" s="47">
        <f t="shared" si="26"/>
        <v>0.25650557620817843</v>
      </c>
      <c r="K61" s="47">
        <f t="shared" si="26"/>
        <v>0.22054380664652568</v>
      </c>
      <c r="L61" s="47">
        <f t="shared" si="26"/>
        <v>0.23957409050576753</v>
      </c>
      <c r="N61" s="47">
        <f t="shared" si="26"/>
        <v>0.21354166666666666</v>
      </c>
      <c r="O61" s="47">
        <f t="shared" si="26"/>
        <v>0.18531468531468531</v>
      </c>
      <c r="P61" s="47">
        <f t="shared" si="26"/>
        <v>0.23012552301255229</v>
      </c>
      <c r="Q61" s="47">
        <f t="shared" si="26"/>
        <v>0.21052631578947367</v>
      </c>
      <c r="R61" s="47">
        <f t="shared" si="26"/>
        <v>0.20861900097943192</v>
      </c>
      <c r="S61" s="47"/>
      <c r="T61" s="47">
        <f t="shared" si="26"/>
        <v>0.27461139896373055</v>
      </c>
      <c r="U61" s="47">
        <f t="shared" si="26"/>
        <v>0.27017543859649124</v>
      </c>
      <c r="V61" s="47">
        <f t="shared" ref="V61:W61" si="27">V39/V37</f>
        <v>0.19444444444444445</v>
      </c>
      <c r="W61" s="47" t="e">
        <f t="shared" si="27"/>
        <v>#DIV/0!</v>
      </c>
      <c r="X61" s="47">
        <f t="shared" ref="X61" si="28">X39/X37</f>
        <v>0.24520547945205479</v>
      </c>
    </row>
    <row r="62" spans="1:24" x14ac:dyDescent="0.25">
      <c r="A62" s="45"/>
      <c r="B62" s="46"/>
      <c r="C62" s="46"/>
      <c r="D62" s="46"/>
      <c r="F62" s="46"/>
      <c r="H62" s="47"/>
      <c r="I62" s="47"/>
      <c r="J62" s="47"/>
      <c r="K62" s="47"/>
      <c r="L62" s="47"/>
      <c r="N62" s="44"/>
      <c r="O62" s="44"/>
      <c r="P62" s="44"/>
      <c r="Q62" s="44"/>
      <c r="R62" s="47"/>
      <c r="S62" s="2"/>
      <c r="T62" s="47"/>
      <c r="U62" s="47"/>
      <c r="V62" s="47"/>
      <c r="W62" s="47"/>
    </row>
    <row r="63" spans="1:24" x14ac:dyDescent="0.25">
      <c r="A63" s="8" t="s">
        <v>54</v>
      </c>
      <c r="B63" s="9"/>
      <c r="C63" s="9"/>
      <c r="D63" s="9"/>
      <c r="F63" s="9"/>
      <c r="S63" s="2"/>
    </row>
    <row r="64" spans="1:24" x14ac:dyDescent="0.25">
      <c r="A64" s="61" t="s">
        <v>70</v>
      </c>
      <c r="B64" s="9"/>
      <c r="C64" s="9"/>
      <c r="D64" s="9"/>
      <c r="F64" s="12">
        <f>'QA203 P&amp;L GAAP'!F35</f>
        <v>106</v>
      </c>
      <c r="H64" s="12">
        <f>'QA203 P&amp;L GAAP'!H35</f>
        <v>11</v>
      </c>
      <c r="I64" s="12">
        <f>'QA203 P&amp;L GAAP'!I35</f>
        <v>9</v>
      </c>
      <c r="J64" s="12">
        <f>'QA203 P&amp;L GAAP'!J35</f>
        <v>11</v>
      </c>
      <c r="K64" s="12">
        <f>'QA203 P&amp;L GAAP'!K35</f>
        <v>-4</v>
      </c>
      <c r="L64" s="12">
        <f>'QA203 P&amp;L GAAP'!L35</f>
        <v>27</v>
      </c>
      <c r="N64" s="12">
        <f>'QA203 P&amp;L GAAP'!N35</f>
        <v>100</v>
      </c>
      <c r="O64" s="12">
        <f>'QA203 P&amp;L GAAP'!O35</f>
        <v>47</v>
      </c>
      <c r="P64" s="12">
        <f>'QA203 P&amp;L GAAP'!P35</f>
        <v>25</v>
      </c>
      <c r="Q64" s="12">
        <f>'QA203 P&amp;L GAAP'!Q35</f>
        <v>92</v>
      </c>
      <c r="R64" s="12">
        <f>'QA203 P&amp;L GAAP'!R35</f>
        <v>264</v>
      </c>
      <c r="S64" s="2"/>
      <c r="T64" s="16">
        <f>'QA203 P&amp;L GAAP'!T35</f>
        <v>120</v>
      </c>
      <c r="U64" s="16">
        <f>'QA203 P&amp;L GAAP'!U35</f>
        <v>40</v>
      </c>
      <c r="V64" s="16">
        <f>'QA203 P&amp;L GAAP'!V35</f>
        <v>36</v>
      </c>
      <c r="W64" s="16">
        <f>'QA203 P&amp;L GAAP'!W35</f>
        <v>0</v>
      </c>
      <c r="X64" s="10">
        <f t="shared" ref="X64:X71" si="29">SUM(T64:W64)</f>
        <v>196</v>
      </c>
    </row>
    <row r="65" spans="1:25" x14ac:dyDescent="0.25">
      <c r="A65" s="61" t="s">
        <v>71</v>
      </c>
      <c r="B65" s="9"/>
      <c r="C65" s="9"/>
      <c r="D65" s="9"/>
      <c r="F65" s="12">
        <f>'QA203 P&amp;L GAAP'!F36</f>
        <v>65</v>
      </c>
      <c r="H65" s="12">
        <f>'QA203 P&amp;L GAAP'!H36</f>
        <v>16</v>
      </c>
      <c r="I65" s="12">
        <f>'QA203 P&amp;L GAAP'!I36</f>
        <v>15</v>
      </c>
      <c r="J65" s="12">
        <f>'QA203 P&amp;L GAAP'!J36</f>
        <v>15</v>
      </c>
      <c r="K65" s="12">
        <f>'QA203 P&amp;L GAAP'!K36</f>
        <v>14</v>
      </c>
      <c r="L65" s="12">
        <f>'QA203 P&amp;L GAAP'!L36</f>
        <v>60</v>
      </c>
      <c r="N65" s="12">
        <f>'QA203 P&amp;L GAAP'!N36</f>
        <v>14</v>
      </c>
      <c r="O65" s="12">
        <f>'QA203 P&amp;L GAAP'!O36</f>
        <v>16</v>
      </c>
      <c r="P65" s="12">
        <f>'QA203 P&amp;L GAAP'!P36</f>
        <v>14</v>
      </c>
      <c r="Q65" s="12">
        <f>'QA203 P&amp;L GAAP'!Q36</f>
        <v>14</v>
      </c>
      <c r="R65" s="12">
        <f>'QA203 P&amp;L GAAP'!R36</f>
        <v>58</v>
      </c>
      <c r="S65" s="2"/>
      <c r="T65" s="16">
        <f>'QA203 P&amp;L GAAP'!T36</f>
        <v>14</v>
      </c>
      <c r="U65" s="16">
        <f>'QA203 P&amp;L GAAP'!U36</f>
        <v>15</v>
      </c>
      <c r="V65" s="16">
        <f>'QA203 P&amp;L GAAP'!V36</f>
        <v>12</v>
      </c>
      <c r="W65" s="16">
        <f>'QA203 P&amp;L GAAP'!W36</f>
        <v>0</v>
      </c>
      <c r="X65" s="10">
        <f t="shared" si="29"/>
        <v>41</v>
      </c>
    </row>
    <row r="66" spans="1:25" x14ac:dyDescent="0.25">
      <c r="A66" s="61" t="s">
        <v>72</v>
      </c>
      <c r="B66" s="9"/>
      <c r="C66" s="9"/>
      <c r="D66" s="9"/>
      <c r="F66" s="12">
        <f>29+13+37</f>
        <v>79</v>
      </c>
      <c r="H66" s="12">
        <v>42</v>
      </c>
      <c r="I66" s="12">
        <v>10</v>
      </c>
      <c r="J66" s="12">
        <v>30</v>
      </c>
      <c r="K66" s="12">
        <v>34</v>
      </c>
      <c r="L66" s="12">
        <f t="shared" ref="L66:L71" si="30">SUM(H66:K66)</f>
        <v>116</v>
      </c>
      <c r="N66" s="12">
        <v>46</v>
      </c>
      <c r="O66" s="12">
        <v>32</v>
      </c>
      <c r="P66" s="12">
        <v>34</v>
      </c>
      <c r="Q66" s="12">
        <v>19</v>
      </c>
      <c r="R66" s="12">
        <v>131</v>
      </c>
      <c r="S66" s="2"/>
      <c r="T66" s="16">
        <v>62</v>
      </c>
      <c r="U66" s="16">
        <v>37</v>
      </c>
      <c r="V66" s="126">
        <f>2+13+5+17</f>
        <v>37</v>
      </c>
      <c r="W66" s="16"/>
      <c r="X66" s="10">
        <f t="shared" si="29"/>
        <v>136</v>
      </c>
    </row>
    <row r="67" spans="1:25" x14ac:dyDescent="0.25">
      <c r="A67" s="61" t="s">
        <v>107</v>
      </c>
      <c r="B67" s="46"/>
      <c r="C67" s="46"/>
      <c r="D67" s="46"/>
      <c r="F67" s="12">
        <v>3</v>
      </c>
      <c r="H67" s="12">
        <v>1</v>
      </c>
      <c r="I67" s="12">
        <v>1</v>
      </c>
      <c r="J67" s="12">
        <v>2</v>
      </c>
      <c r="K67" s="12">
        <v>0</v>
      </c>
      <c r="L67" s="12">
        <f t="shared" si="30"/>
        <v>4</v>
      </c>
      <c r="N67" s="12">
        <v>0</v>
      </c>
      <c r="O67" s="12">
        <v>1</v>
      </c>
      <c r="P67" s="12">
        <v>2</v>
      </c>
      <c r="Q67" s="12">
        <v>0</v>
      </c>
      <c r="R67" s="12">
        <f>SUM(N67:Q67)</f>
        <v>3</v>
      </c>
      <c r="S67" s="10"/>
      <c r="T67" s="10">
        <v>0</v>
      </c>
      <c r="U67" s="10">
        <v>3</v>
      </c>
      <c r="V67" s="121">
        <v>6</v>
      </c>
      <c r="W67" s="10"/>
      <c r="X67" s="10">
        <f t="shared" si="29"/>
        <v>9</v>
      </c>
    </row>
    <row r="68" spans="1:25" x14ac:dyDescent="0.25">
      <c r="A68" s="50" t="s">
        <v>65</v>
      </c>
      <c r="B68" s="46"/>
      <c r="C68" s="46"/>
      <c r="D68" s="46"/>
      <c r="F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f t="shared" si="30"/>
        <v>0</v>
      </c>
      <c r="N68" s="12">
        <v>0</v>
      </c>
      <c r="O68" s="12">
        <v>0</v>
      </c>
      <c r="P68" s="12">
        <v>0</v>
      </c>
      <c r="Q68" s="12">
        <v>0</v>
      </c>
      <c r="R68" s="12">
        <f t="shared" ref="R68:R71" si="31">SUM(N68:Q68)</f>
        <v>0</v>
      </c>
      <c r="S68" s="10"/>
      <c r="T68" s="10">
        <v>13</v>
      </c>
      <c r="U68" s="10">
        <v>0</v>
      </c>
      <c r="V68" s="121">
        <v>0</v>
      </c>
      <c r="W68" s="10"/>
      <c r="X68" s="10">
        <f t="shared" si="29"/>
        <v>13</v>
      </c>
    </row>
    <row r="69" spans="1:25" x14ac:dyDescent="0.25">
      <c r="A69" s="50" t="s">
        <v>74</v>
      </c>
      <c r="B69" s="46"/>
      <c r="C69" s="46"/>
      <c r="D69" s="46"/>
      <c r="F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f t="shared" si="30"/>
        <v>0</v>
      </c>
      <c r="N69" s="12" t="s">
        <v>75</v>
      </c>
      <c r="O69" s="12" t="s">
        <v>75</v>
      </c>
      <c r="P69" s="12" t="s">
        <v>75</v>
      </c>
      <c r="Q69" s="12" t="s">
        <v>75</v>
      </c>
      <c r="R69" s="12">
        <f t="shared" si="31"/>
        <v>0</v>
      </c>
      <c r="S69" s="10" t="s">
        <v>75</v>
      </c>
      <c r="T69" s="10">
        <v>-16</v>
      </c>
      <c r="U69" s="10">
        <v>0</v>
      </c>
      <c r="V69" s="121">
        <v>0</v>
      </c>
      <c r="W69" s="10"/>
      <c r="X69" s="10">
        <f t="shared" si="29"/>
        <v>-16</v>
      </c>
    </row>
    <row r="70" spans="1:25" x14ac:dyDescent="0.25">
      <c r="A70" s="50" t="s">
        <v>73</v>
      </c>
      <c r="B70" s="46"/>
      <c r="C70" s="46"/>
      <c r="D70" s="46"/>
      <c r="F70" s="12">
        <v>-90</v>
      </c>
      <c r="H70" s="12">
        <v>-25</v>
      </c>
      <c r="I70" s="12">
        <v>-15</v>
      </c>
      <c r="J70" s="12">
        <v>-22</v>
      </c>
      <c r="K70" s="12">
        <v>-15</v>
      </c>
      <c r="L70" s="12">
        <f t="shared" si="30"/>
        <v>-77</v>
      </c>
      <c r="N70" s="12">
        <v>-43</v>
      </c>
      <c r="O70" s="12">
        <v>-35</v>
      </c>
      <c r="P70" s="12">
        <v>-27</v>
      </c>
      <c r="Q70" s="12">
        <v>-46</v>
      </c>
      <c r="R70" s="12">
        <f t="shared" si="31"/>
        <v>-151</v>
      </c>
      <c r="S70" s="10"/>
      <c r="T70" s="16">
        <v>-61</v>
      </c>
      <c r="U70" s="16">
        <v>-34</v>
      </c>
      <c r="V70" s="126">
        <v>-31</v>
      </c>
      <c r="W70" s="16"/>
      <c r="X70" s="10">
        <f t="shared" si="29"/>
        <v>-126</v>
      </c>
    </row>
    <row r="71" spans="1:25" x14ac:dyDescent="0.25">
      <c r="A71" s="50" t="s">
        <v>108</v>
      </c>
      <c r="B71" s="46"/>
      <c r="C71" s="46"/>
      <c r="D71" s="46"/>
      <c r="F71" s="12">
        <v>-44</v>
      </c>
      <c r="H71" s="12">
        <v>0</v>
      </c>
      <c r="I71" s="12">
        <v>0</v>
      </c>
      <c r="J71" s="12">
        <v>0</v>
      </c>
      <c r="K71" s="12">
        <v>0</v>
      </c>
      <c r="L71" s="12">
        <f t="shared" si="30"/>
        <v>0</v>
      </c>
      <c r="N71" s="12">
        <v>0</v>
      </c>
      <c r="O71" s="12">
        <v>0</v>
      </c>
      <c r="P71" s="12">
        <v>0</v>
      </c>
      <c r="Q71" s="12">
        <v>0</v>
      </c>
      <c r="R71" s="12">
        <f t="shared" si="31"/>
        <v>0</v>
      </c>
      <c r="S71" s="10"/>
      <c r="T71" s="16">
        <v>0</v>
      </c>
      <c r="U71" s="16">
        <v>0</v>
      </c>
      <c r="V71" s="126">
        <v>0</v>
      </c>
      <c r="W71" s="16"/>
      <c r="X71" s="10">
        <f t="shared" si="29"/>
        <v>0</v>
      </c>
    </row>
    <row r="72" spans="1:25" x14ac:dyDescent="0.25">
      <c r="A72" s="72" t="s">
        <v>80</v>
      </c>
      <c r="B72" s="46"/>
      <c r="C72" s="46"/>
      <c r="D72" s="46"/>
      <c r="F72" s="73">
        <f>SUM(F64:F71)</f>
        <v>119</v>
      </c>
      <c r="H72" s="73">
        <f>SUM(H64:H71)</f>
        <v>45</v>
      </c>
      <c r="I72" s="73">
        <f>SUM(I64:I71)</f>
        <v>20</v>
      </c>
      <c r="J72" s="73">
        <f>SUM(J64:J71)</f>
        <v>36</v>
      </c>
      <c r="K72" s="73">
        <f>SUM(K64:K71)</f>
        <v>29</v>
      </c>
      <c r="L72" s="73">
        <f>SUM(L64:L71)</f>
        <v>130</v>
      </c>
      <c r="N72" s="73">
        <f>SUM(N64:N71)</f>
        <v>117</v>
      </c>
      <c r="O72" s="73">
        <f>SUM(O64:O71)</f>
        <v>61</v>
      </c>
      <c r="P72" s="73">
        <f>SUM(P64:P71)</f>
        <v>48</v>
      </c>
      <c r="Q72" s="73">
        <f>SUM(Q64:Q71)</f>
        <v>79</v>
      </c>
      <c r="R72" s="73">
        <f>SUM(R64:R71)</f>
        <v>305</v>
      </c>
      <c r="S72" s="10"/>
      <c r="T72" s="73">
        <f>SUM(T64:T71)</f>
        <v>132</v>
      </c>
      <c r="U72" s="73">
        <f>SUM(U64:U71)</f>
        <v>61</v>
      </c>
      <c r="V72" s="73">
        <f>SUM(V64:V71)</f>
        <v>60</v>
      </c>
      <c r="W72" s="73">
        <f>SUM(W64:W70)</f>
        <v>0</v>
      </c>
      <c r="X72" s="73">
        <f>SUM(X64:X71)</f>
        <v>253</v>
      </c>
    </row>
    <row r="73" spans="1:25" x14ac:dyDescent="0.25">
      <c r="A73" s="46"/>
      <c r="B73" s="46"/>
      <c r="C73" s="46"/>
      <c r="D73" s="46"/>
      <c r="F73" s="46"/>
      <c r="S73" s="48"/>
    </row>
    <row r="74" spans="1:25" s="84" customFormat="1" x14ac:dyDescent="0.25">
      <c r="A74" s="83" t="str">
        <f>'QA203 P&amp;L GAAP'!A86:R86</f>
        <v>*For those periods that exclude the preferred stock dividend the average shares for the calculations of diluted EPS include 7 million shares associated with our Series A or Series B convertible preferred stock.</v>
      </c>
      <c r="B74" s="83"/>
      <c r="C74" s="83"/>
      <c r="D74" s="83"/>
      <c r="E74" s="128"/>
      <c r="F74" s="83"/>
      <c r="S74" s="85"/>
    </row>
    <row r="75" spans="1:25" s="78" customFormat="1" x14ac:dyDescent="0.25">
      <c r="A75" s="77"/>
      <c r="B75" s="77"/>
      <c r="C75" s="77"/>
      <c r="D75" s="77"/>
      <c r="E75" s="128"/>
      <c r="F75" s="77"/>
    </row>
    <row r="76" spans="1:25" s="78" customFormat="1" x14ac:dyDescent="0.25">
      <c r="A76" s="77"/>
      <c r="B76" s="77"/>
      <c r="C76" s="77"/>
      <c r="D76" s="77"/>
      <c r="E76" s="128"/>
      <c r="F76" s="77"/>
      <c r="S76" s="79"/>
    </row>
    <row r="77" spans="1:25" s="78" customFormat="1" ht="37.5" customHeight="1" x14ac:dyDescent="0.25">
      <c r="A77" s="137"/>
      <c r="B77" s="137"/>
      <c r="C77" s="137"/>
      <c r="D77" s="137"/>
      <c r="E77" s="128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</row>
    <row r="78" spans="1:25" x14ac:dyDescent="0.25">
      <c r="A78" s="66"/>
      <c r="B78" s="46"/>
      <c r="C78" s="46"/>
      <c r="D78" s="46"/>
      <c r="F78" s="46"/>
      <c r="S78" s="48"/>
    </row>
    <row r="79" spans="1:25" x14ac:dyDescent="0.25">
      <c r="A79" s="46"/>
      <c r="B79" s="46"/>
      <c r="C79" s="46"/>
      <c r="D79" s="46"/>
      <c r="F79" s="130"/>
      <c r="S79" s="48"/>
    </row>
    <row r="80" spans="1:25" x14ac:dyDescent="0.25">
      <c r="A80" s="46"/>
      <c r="B80" s="46"/>
      <c r="C80" s="46"/>
      <c r="D80" s="46"/>
      <c r="F80" s="46"/>
      <c r="S80" s="48"/>
    </row>
    <row r="81" spans="1:19" x14ac:dyDescent="0.25">
      <c r="A81" s="46"/>
      <c r="B81" s="46"/>
      <c r="C81" s="46"/>
      <c r="D81" s="46"/>
      <c r="F81" s="46"/>
      <c r="S81" s="48"/>
    </row>
    <row r="82" spans="1:19" x14ac:dyDescent="0.25">
      <c r="A82" s="46"/>
      <c r="B82" s="46"/>
      <c r="C82" s="46"/>
      <c r="D82" s="46"/>
      <c r="F82" s="46"/>
      <c r="S82" s="48"/>
    </row>
    <row r="83" spans="1:19" x14ac:dyDescent="0.25">
      <c r="A83" s="46"/>
      <c r="B83" s="46"/>
      <c r="C83" s="46"/>
      <c r="D83" s="46"/>
      <c r="F83" s="46"/>
      <c r="S83" s="48"/>
    </row>
    <row r="84" spans="1:19" x14ac:dyDescent="0.25">
      <c r="A84" s="46"/>
      <c r="B84" s="46"/>
      <c r="C84" s="46"/>
      <c r="D84" s="46"/>
      <c r="F84" s="46"/>
      <c r="S84" s="48"/>
    </row>
    <row r="85" spans="1:19" x14ac:dyDescent="0.25">
      <c r="A85" s="46"/>
      <c r="B85" s="46"/>
      <c r="C85" s="46"/>
      <c r="D85" s="46"/>
      <c r="F85" s="46"/>
      <c r="S85" s="48"/>
    </row>
    <row r="86" spans="1:19" x14ac:dyDescent="0.25">
      <c r="A86" s="46"/>
      <c r="B86" s="46"/>
      <c r="C86" s="46"/>
      <c r="D86" s="46"/>
      <c r="F86" s="46"/>
      <c r="S86" s="48"/>
    </row>
    <row r="87" spans="1:19" x14ac:dyDescent="0.25">
      <c r="A87" s="46"/>
      <c r="B87" s="46"/>
      <c r="C87" s="46"/>
      <c r="D87" s="46"/>
      <c r="F87" s="46"/>
      <c r="S87" s="48"/>
    </row>
    <row r="88" spans="1:19" x14ac:dyDescent="0.25">
      <c r="A88" s="46"/>
      <c r="B88" s="46"/>
      <c r="C88" s="46"/>
      <c r="D88" s="46"/>
      <c r="F88" s="46"/>
      <c r="S88" s="48"/>
    </row>
    <row r="89" spans="1:19" x14ac:dyDescent="0.25">
      <c r="A89" s="46"/>
      <c r="B89" s="46"/>
      <c r="C89" s="46"/>
      <c r="D89" s="46"/>
      <c r="F89" s="46"/>
      <c r="S89" s="48"/>
    </row>
    <row r="90" spans="1:19" x14ac:dyDescent="0.25">
      <c r="A90" s="46"/>
      <c r="B90" s="46"/>
      <c r="C90" s="46"/>
      <c r="D90" s="46"/>
      <c r="F90" s="46"/>
      <c r="S90" s="48"/>
    </row>
    <row r="91" spans="1:19" x14ac:dyDescent="0.25">
      <c r="A91" s="46"/>
      <c r="B91" s="46"/>
      <c r="C91" s="46"/>
      <c r="D91" s="46"/>
      <c r="F91" s="46"/>
      <c r="S91" s="48"/>
    </row>
    <row r="92" spans="1:19" x14ac:dyDescent="0.25">
      <c r="A92" s="46"/>
      <c r="B92" s="46"/>
      <c r="C92" s="46"/>
      <c r="D92" s="46"/>
      <c r="F92" s="46"/>
      <c r="S92" s="48"/>
    </row>
    <row r="93" spans="1:19" x14ac:dyDescent="0.25">
      <c r="A93" s="46"/>
      <c r="B93" s="46"/>
      <c r="C93" s="46"/>
      <c r="D93" s="46"/>
      <c r="F93" s="46"/>
      <c r="S93" s="48"/>
    </row>
    <row r="94" spans="1:19" x14ac:dyDescent="0.25">
      <c r="A94" s="46"/>
      <c r="B94" s="46"/>
      <c r="C94" s="46"/>
      <c r="D94" s="46"/>
      <c r="F94" s="46"/>
      <c r="S94" s="48"/>
    </row>
    <row r="95" spans="1:19" x14ac:dyDescent="0.25">
      <c r="A95" s="46"/>
      <c r="B95" s="46"/>
      <c r="C95" s="46"/>
      <c r="D95" s="46"/>
      <c r="F95" s="46"/>
      <c r="S95" s="48"/>
    </row>
    <row r="96" spans="1:19" x14ac:dyDescent="0.25">
      <c r="A96" s="46"/>
      <c r="B96" s="46"/>
      <c r="C96" s="46"/>
      <c r="D96" s="46"/>
      <c r="F96" s="46"/>
      <c r="S96" s="48"/>
    </row>
    <row r="97" spans="1:19" x14ac:dyDescent="0.25">
      <c r="A97" s="46"/>
      <c r="B97" s="46"/>
      <c r="C97" s="46"/>
      <c r="D97" s="46"/>
      <c r="F97" s="46"/>
      <c r="S97" s="48"/>
    </row>
    <row r="98" spans="1:19" x14ac:dyDescent="0.25">
      <c r="A98" s="46"/>
      <c r="B98" s="46"/>
      <c r="C98" s="46"/>
      <c r="D98" s="46"/>
      <c r="F98" s="46"/>
      <c r="S98" s="48"/>
    </row>
    <row r="99" spans="1:19" x14ac:dyDescent="0.25">
      <c r="A99" s="46"/>
      <c r="B99" s="46"/>
      <c r="C99" s="46"/>
      <c r="D99" s="46"/>
      <c r="F99" s="46"/>
      <c r="S99" s="48"/>
    </row>
    <row r="100" spans="1:19" x14ac:dyDescent="0.25">
      <c r="A100" s="46"/>
      <c r="B100" s="46"/>
      <c r="C100" s="46"/>
      <c r="D100" s="46"/>
      <c r="F100" s="46"/>
      <c r="S100" s="48"/>
    </row>
    <row r="101" spans="1:19" x14ac:dyDescent="0.25">
      <c r="A101" s="46"/>
      <c r="B101" s="46"/>
      <c r="C101" s="46"/>
      <c r="D101" s="46"/>
      <c r="F101" s="46"/>
      <c r="S101" s="48"/>
    </row>
    <row r="102" spans="1:19" x14ac:dyDescent="0.25">
      <c r="A102" s="46"/>
      <c r="B102" s="46"/>
      <c r="C102" s="46"/>
      <c r="D102" s="46"/>
      <c r="F102" s="46"/>
      <c r="S102" s="48"/>
    </row>
    <row r="103" spans="1:19" x14ac:dyDescent="0.25">
      <c r="A103" s="46"/>
      <c r="B103" s="46"/>
      <c r="C103" s="46"/>
      <c r="D103" s="46"/>
      <c r="F103" s="46"/>
      <c r="S103" s="48"/>
    </row>
    <row r="104" spans="1:19" x14ac:dyDescent="0.25">
      <c r="A104" s="46"/>
      <c r="B104" s="46"/>
      <c r="C104" s="46"/>
      <c r="D104" s="46"/>
      <c r="F104" s="46"/>
      <c r="S104" s="48"/>
    </row>
    <row r="105" spans="1:19" x14ac:dyDescent="0.25">
      <c r="A105" s="46"/>
      <c r="B105" s="46"/>
      <c r="C105" s="46"/>
      <c r="D105" s="46"/>
      <c r="F105" s="46"/>
      <c r="S105" s="48"/>
    </row>
    <row r="106" spans="1:19" x14ac:dyDescent="0.25">
      <c r="A106" s="46"/>
      <c r="B106" s="46"/>
      <c r="C106" s="46"/>
      <c r="D106" s="46"/>
      <c r="F106" s="46"/>
      <c r="S106" s="48"/>
    </row>
    <row r="107" spans="1:19" x14ac:dyDescent="0.25">
      <c r="A107" s="46"/>
      <c r="B107" s="46"/>
      <c r="C107" s="46"/>
      <c r="D107" s="46"/>
      <c r="F107" s="46"/>
      <c r="S107" s="48"/>
    </row>
    <row r="108" spans="1:19" x14ac:dyDescent="0.25">
      <c r="A108" s="46"/>
      <c r="B108" s="46"/>
      <c r="C108" s="46"/>
      <c r="D108" s="46"/>
      <c r="F108" s="46"/>
      <c r="S108" s="48"/>
    </row>
    <row r="109" spans="1:19" x14ac:dyDescent="0.25">
      <c r="A109" s="46"/>
      <c r="B109" s="46"/>
      <c r="C109" s="46"/>
      <c r="D109" s="46"/>
      <c r="F109" s="46"/>
      <c r="S109" s="48"/>
    </row>
    <row r="110" spans="1:19" x14ac:dyDescent="0.25">
      <c r="A110" s="46"/>
      <c r="B110" s="46"/>
      <c r="C110" s="46"/>
      <c r="D110" s="46"/>
      <c r="F110" s="46"/>
      <c r="S110" s="48"/>
    </row>
    <row r="111" spans="1:19" x14ac:dyDescent="0.25">
      <c r="A111" s="46"/>
      <c r="B111" s="46"/>
      <c r="C111" s="46"/>
      <c r="D111" s="46"/>
      <c r="F111" s="46"/>
      <c r="S111" s="48"/>
    </row>
    <row r="112" spans="1:19" x14ac:dyDescent="0.25">
      <c r="A112" s="46"/>
      <c r="B112" s="46"/>
      <c r="C112" s="46"/>
      <c r="D112" s="46"/>
      <c r="F112" s="46"/>
      <c r="S112" s="48"/>
    </row>
    <row r="113" spans="1:19" x14ac:dyDescent="0.25">
      <c r="A113" s="46"/>
      <c r="B113" s="46"/>
      <c r="C113" s="46"/>
      <c r="D113" s="46"/>
      <c r="F113" s="46"/>
      <c r="S113" s="48"/>
    </row>
    <row r="114" spans="1:19" x14ac:dyDescent="0.25">
      <c r="A114" s="46"/>
      <c r="B114" s="46"/>
      <c r="C114" s="46"/>
      <c r="D114" s="46"/>
      <c r="F114" s="46"/>
      <c r="S114" s="48"/>
    </row>
    <row r="115" spans="1:19" x14ac:dyDescent="0.25">
      <c r="A115" s="46"/>
      <c r="B115" s="46"/>
      <c r="C115" s="46"/>
      <c r="D115" s="46"/>
      <c r="F115" s="46"/>
      <c r="S115" s="48"/>
    </row>
    <row r="116" spans="1:19" x14ac:dyDescent="0.25">
      <c r="A116" s="46"/>
      <c r="B116" s="46"/>
      <c r="C116" s="46"/>
      <c r="D116" s="46"/>
      <c r="F116" s="46"/>
      <c r="S116" s="48"/>
    </row>
    <row r="117" spans="1:19" x14ac:dyDescent="0.25">
      <c r="A117" s="46"/>
      <c r="B117" s="46"/>
      <c r="C117" s="46"/>
      <c r="D117" s="46"/>
      <c r="F117" s="46"/>
      <c r="S117" s="48"/>
    </row>
    <row r="118" spans="1:19" x14ac:dyDescent="0.25">
      <c r="A118" s="46"/>
      <c r="B118" s="46"/>
      <c r="C118" s="46"/>
      <c r="D118" s="46"/>
      <c r="F118" s="46"/>
      <c r="S118" s="48"/>
    </row>
    <row r="119" spans="1:19" x14ac:dyDescent="0.25">
      <c r="A119" s="46"/>
      <c r="B119" s="46"/>
      <c r="C119" s="46"/>
      <c r="D119" s="46"/>
      <c r="F119" s="46"/>
      <c r="S119" s="48"/>
    </row>
    <row r="120" spans="1:19" x14ac:dyDescent="0.25">
      <c r="A120" s="46"/>
      <c r="B120" s="46"/>
      <c r="C120" s="46"/>
      <c r="D120" s="46"/>
      <c r="F120" s="46"/>
      <c r="S120" s="48"/>
    </row>
    <row r="121" spans="1:19" x14ac:dyDescent="0.25">
      <c r="A121" s="46"/>
      <c r="B121" s="46"/>
      <c r="C121" s="46"/>
      <c r="D121" s="46"/>
      <c r="F121" s="46"/>
      <c r="S121" s="48"/>
    </row>
    <row r="122" spans="1:19" x14ac:dyDescent="0.25">
      <c r="A122" s="46"/>
      <c r="B122" s="46"/>
      <c r="C122" s="46"/>
      <c r="D122" s="46"/>
      <c r="F122" s="46"/>
      <c r="S122" s="48"/>
    </row>
    <row r="123" spans="1:19" x14ac:dyDescent="0.25">
      <c r="A123" s="46"/>
      <c r="B123" s="46"/>
      <c r="C123" s="46"/>
      <c r="D123" s="46"/>
      <c r="F123" s="46"/>
      <c r="S123" s="48"/>
    </row>
    <row r="124" spans="1:19" x14ac:dyDescent="0.25">
      <c r="A124" s="46"/>
      <c r="B124" s="46"/>
      <c r="C124" s="46"/>
      <c r="D124" s="46"/>
      <c r="F124" s="46"/>
      <c r="S124" s="48"/>
    </row>
    <row r="125" spans="1:19" x14ac:dyDescent="0.25">
      <c r="A125" s="46"/>
      <c r="B125" s="46"/>
      <c r="C125" s="46"/>
      <c r="D125" s="46"/>
      <c r="F125" s="46"/>
      <c r="S125" s="48"/>
    </row>
    <row r="126" spans="1:19" x14ac:dyDescent="0.25">
      <c r="A126" s="46"/>
      <c r="B126" s="46"/>
      <c r="C126" s="46"/>
      <c r="D126" s="46"/>
      <c r="F126" s="46"/>
      <c r="S126" s="48"/>
    </row>
    <row r="127" spans="1:19" x14ac:dyDescent="0.25">
      <c r="A127" s="46"/>
      <c r="B127" s="46"/>
      <c r="C127" s="46"/>
      <c r="D127" s="46"/>
      <c r="F127" s="46"/>
      <c r="S127" s="48"/>
    </row>
    <row r="128" spans="1:19" x14ac:dyDescent="0.25">
      <c r="A128" s="46"/>
      <c r="B128" s="46"/>
      <c r="C128" s="46"/>
      <c r="D128" s="46"/>
      <c r="F128" s="46"/>
      <c r="S128" s="48"/>
    </row>
    <row r="129" spans="1:19" x14ac:dyDescent="0.25">
      <c r="A129" s="46"/>
      <c r="B129" s="46"/>
      <c r="C129" s="46"/>
      <c r="D129" s="46"/>
      <c r="F129" s="46"/>
      <c r="S129" s="48"/>
    </row>
    <row r="130" spans="1:19" x14ac:dyDescent="0.25">
      <c r="A130" s="46"/>
      <c r="B130" s="46"/>
      <c r="C130" s="46"/>
      <c r="D130" s="46"/>
      <c r="F130" s="46"/>
      <c r="S130" s="48"/>
    </row>
    <row r="131" spans="1:19" x14ac:dyDescent="0.25">
      <c r="A131" s="46"/>
      <c r="B131" s="46"/>
      <c r="C131" s="46"/>
      <c r="D131" s="46"/>
      <c r="F131" s="46"/>
      <c r="S131" s="48"/>
    </row>
    <row r="132" spans="1:19" x14ac:dyDescent="0.25">
      <c r="A132" s="46"/>
      <c r="B132" s="46"/>
      <c r="C132" s="46"/>
      <c r="D132" s="46"/>
      <c r="F132" s="46"/>
      <c r="S132" s="48"/>
    </row>
    <row r="133" spans="1:19" x14ac:dyDescent="0.25">
      <c r="A133" s="46"/>
      <c r="B133" s="46"/>
      <c r="C133" s="46"/>
      <c r="D133" s="46"/>
      <c r="F133" s="46"/>
      <c r="S133" s="48"/>
    </row>
    <row r="134" spans="1:19" x14ac:dyDescent="0.25">
      <c r="A134" s="46"/>
      <c r="B134" s="46"/>
      <c r="C134" s="46"/>
      <c r="D134" s="46"/>
      <c r="F134" s="46"/>
      <c r="S134" s="48"/>
    </row>
    <row r="135" spans="1:19" x14ac:dyDescent="0.25">
      <c r="A135" s="46"/>
      <c r="B135" s="46"/>
      <c r="C135" s="46"/>
      <c r="D135" s="46"/>
      <c r="F135" s="46"/>
      <c r="S135" s="48"/>
    </row>
    <row r="136" spans="1:19" x14ac:dyDescent="0.25">
      <c r="A136" s="46"/>
      <c r="B136" s="46"/>
      <c r="C136" s="46"/>
      <c r="D136" s="46"/>
      <c r="F136" s="46"/>
      <c r="S136" s="48"/>
    </row>
    <row r="137" spans="1:19" x14ac:dyDescent="0.25">
      <c r="A137" s="46"/>
      <c r="B137" s="46"/>
      <c r="C137" s="46"/>
      <c r="D137" s="46"/>
      <c r="F137" s="46"/>
      <c r="S137" s="48"/>
    </row>
    <row r="138" spans="1:19" x14ac:dyDescent="0.25">
      <c r="A138" s="46"/>
      <c r="B138" s="46"/>
      <c r="C138" s="46"/>
      <c r="D138" s="46"/>
      <c r="F138" s="46"/>
      <c r="S138" s="48"/>
    </row>
    <row r="139" spans="1:19" x14ac:dyDescent="0.25">
      <c r="A139" s="46"/>
      <c r="B139" s="46"/>
      <c r="C139" s="46"/>
      <c r="D139" s="46"/>
      <c r="F139" s="46"/>
      <c r="S139" s="48"/>
    </row>
    <row r="140" spans="1:19" x14ac:dyDescent="0.25">
      <c r="A140" s="46"/>
      <c r="B140" s="46"/>
      <c r="C140" s="46"/>
      <c r="D140" s="46"/>
      <c r="F140" s="46"/>
      <c r="S140" s="48"/>
    </row>
    <row r="141" spans="1:19" x14ac:dyDescent="0.25">
      <c r="A141" s="46"/>
      <c r="B141" s="46"/>
      <c r="C141" s="46"/>
      <c r="D141" s="46"/>
      <c r="F141" s="46"/>
      <c r="S141" s="48"/>
    </row>
    <row r="142" spans="1:19" x14ac:dyDescent="0.25">
      <c r="A142" s="46"/>
      <c r="B142" s="46"/>
      <c r="C142" s="46"/>
      <c r="D142" s="46"/>
      <c r="F142" s="46"/>
      <c r="S142" s="48"/>
    </row>
    <row r="143" spans="1:19" x14ac:dyDescent="0.25">
      <c r="A143" s="46"/>
      <c r="B143" s="46"/>
      <c r="C143" s="46"/>
      <c r="D143" s="46"/>
      <c r="F143" s="46"/>
      <c r="S143" s="48"/>
    </row>
    <row r="144" spans="1:19" x14ac:dyDescent="0.25">
      <c r="A144" s="46"/>
      <c r="B144" s="46"/>
      <c r="C144" s="46"/>
      <c r="D144" s="46"/>
      <c r="F144" s="46"/>
      <c r="S144" s="48"/>
    </row>
    <row r="145" spans="1:19" x14ac:dyDescent="0.25">
      <c r="A145" s="46"/>
      <c r="B145" s="46"/>
      <c r="C145" s="46"/>
      <c r="D145" s="46"/>
      <c r="F145" s="46"/>
      <c r="S145" s="48"/>
    </row>
    <row r="146" spans="1:19" x14ac:dyDescent="0.25">
      <c r="A146" s="46"/>
      <c r="B146" s="46"/>
      <c r="C146" s="46"/>
      <c r="D146" s="46"/>
      <c r="F146" s="46"/>
      <c r="S146" s="48"/>
    </row>
    <row r="147" spans="1:19" x14ac:dyDescent="0.25">
      <c r="A147" s="46"/>
      <c r="B147" s="46"/>
      <c r="C147" s="46"/>
      <c r="D147" s="46"/>
      <c r="F147" s="46"/>
      <c r="S147" s="48"/>
    </row>
    <row r="148" spans="1:19" x14ac:dyDescent="0.25">
      <c r="A148" s="46"/>
      <c r="B148" s="46"/>
      <c r="C148" s="46"/>
      <c r="D148" s="46"/>
      <c r="F148" s="46"/>
      <c r="S148" s="48"/>
    </row>
    <row r="149" spans="1:19" x14ac:dyDescent="0.25">
      <c r="A149" s="46"/>
      <c r="B149" s="46"/>
      <c r="C149" s="46"/>
      <c r="D149" s="46"/>
      <c r="F149" s="46"/>
      <c r="S149" s="48"/>
    </row>
    <row r="150" spans="1:19" x14ac:dyDescent="0.25">
      <c r="A150" s="46"/>
      <c r="B150" s="46"/>
      <c r="C150" s="46"/>
      <c r="D150" s="46"/>
      <c r="F150" s="46"/>
      <c r="S150" s="48"/>
    </row>
    <row r="151" spans="1:19" x14ac:dyDescent="0.25">
      <c r="A151" s="46"/>
      <c r="B151" s="46"/>
      <c r="C151" s="46"/>
      <c r="D151" s="46"/>
      <c r="F151" s="46"/>
      <c r="S151" s="48"/>
    </row>
    <row r="152" spans="1:19" x14ac:dyDescent="0.25">
      <c r="A152" s="46"/>
      <c r="B152" s="46"/>
      <c r="C152" s="46"/>
      <c r="D152" s="46"/>
      <c r="F152" s="46"/>
      <c r="S152" s="48"/>
    </row>
    <row r="153" spans="1:19" x14ac:dyDescent="0.25">
      <c r="A153" s="46"/>
      <c r="B153" s="46"/>
      <c r="C153" s="46"/>
      <c r="D153" s="46"/>
      <c r="F153" s="46"/>
      <c r="S153" s="48"/>
    </row>
    <row r="154" spans="1:19" x14ac:dyDescent="0.25">
      <c r="A154" s="46"/>
      <c r="B154" s="46"/>
      <c r="C154" s="46"/>
      <c r="D154" s="46"/>
      <c r="F154" s="46"/>
      <c r="S154" s="48"/>
    </row>
    <row r="155" spans="1:19" x14ac:dyDescent="0.25">
      <c r="A155" s="46"/>
      <c r="B155" s="46"/>
      <c r="C155" s="46"/>
      <c r="D155" s="46"/>
      <c r="F155" s="46"/>
      <c r="S155" s="48"/>
    </row>
    <row r="156" spans="1:19" x14ac:dyDescent="0.25">
      <c r="A156" s="46"/>
      <c r="B156" s="46"/>
      <c r="C156" s="46"/>
      <c r="D156" s="46"/>
      <c r="F156" s="46"/>
      <c r="S156" s="48"/>
    </row>
    <row r="157" spans="1:19" x14ac:dyDescent="0.25">
      <c r="A157" s="46"/>
      <c r="B157" s="46"/>
      <c r="C157" s="46"/>
      <c r="D157" s="46"/>
      <c r="F157" s="46"/>
      <c r="S157" s="48"/>
    </row>
    <row r="158" spans="1:19" x14ac:dyDescent="0.25">
      <c r="A158" s="46"/>
      <c r="B158" s="46"/>
      <c r="C158" s="46"/>
      <c r="D158" s="46"/>
      <c r="F158" s="46"/>
      <c r="S158" s="48"/>
    </row>
    <row r="159" spans="1:19" x14ac:dyDescent="0.25">
      <c r="A159" s="46"/>
      <c r="B159" s="46"/>
      <c r="C159" s="46"/>
      <c r="D159" s="46"/>
      <c r="F159" s="46"/>
      <c r="S159" s="48"/>
    </row>
    <row r="160" spans="1:19" x14ac:dyDescent="0.25">
      <c r="A160" s="46"/>
      <c r="B160" s="46"/>
      <c r="C160" s="46"/>
      <c r="D160" s="46"/>
      <c r="F160" s="46"/>
      <c r="S160" s="48"/>
    </row>
    <row r="161" spans="1:19" x14ac:dyDescent="0.25">
      <c r="A161" s="46"/>
      <c r="B161" s="46"/>
      <c r="C161" s="46"/>
      <c r="D161" s="46"/>
      <c r="F161" s="46"/>
      <c r="S161" s="48"/>
    </row>
    <row r="162" spans="1:19" x14ac:dyDescent="0.25">
      <c r="A162" s="46"/>
      <c r="B162" s="46"/>
      <c r="C162" s="46"/>
      <c r="D162" s="46"/>
      <c r="F162" s="46"/>
      <c r="S162" s="48"/>
    </row>
    <row r="163" spans="1:19" x14ac:dyDescent="0.25">
      <c r="A163" s="46"/>
      <c r="B163" s="46"/>
      <c r="C163" s="46"/>
      <c r="D163" s="46"/>
      <c r="F163" s="46"/>
      <c r="S163" s="48"/>
    </row>
    <row r="164" spans="1:19" x14ac:dyDescent="0.25">
      <c r="A164" s="46"/>
      <c r="B164" s="46"/>
      <c r="C164" s="46"/>
      <c r="D164" s="46"/>
      <c r="F164" s="46"/>
      <c r="S164" s="48"/>
    </row>
    <row r="165" spans="1:19" x14ac:dyDescent="0.25">
      <c r="A165" s="46"/>
      <c r="B165" s="46"/>
      <c r="C165" s="46"/>
      <c r="D165" s="46"/>
      <c r="F165" s="46"/>
      <c r="S165" s="48"/>
    </row>
    <row r="166" spans="1:19" x14ac:dyDescent="0.25">
      <c r="A166" s="46"/>
      <c r="B166" s="46"/>
      <c r="C166" s="46"/>
      <c r="D166" s="46"/>
      <c r="F166" s="46"/>
      <c r="S166" s="48"/>
    </row>
    <row r="167" spans="1:19" x14ac:dyDescent="0.25">
      <c r="A167" s="46"/>
      <c r="B167" s="46"/>
      <c r="C167" s="46"/>
      <c r="D167" s="46"/>
      <c r="F167" s="46"/>
      <c r="S167" s="48"/>
    </row>
    <row r="168" spans="1:19" x14ac:dyDescent="0.25">
      <c r="A168" s="46"/>
      <c r="B168" s="46"/>
      <c r="C168" s="46"/>
      <c r="D168" s="46"/>
      <c r="F168" s="46"/>
      <c r="S168" s="48"/>
    </row>
    <row r="169" spans="1:19" x14ac:dyDescent="0.25">
      <c r="A169" s="46"/>
      <c r="B169" s="46"/>
      <c r="C169" s="46"/>
      <c r="D169" s="46"/>
      <c r="F169" s="46"/>
    </row>
    <row r="170" spans="1:19" x14ac:dyDescent="0.25">
      <c r="A170" s="46"/>
      <c r="B170" s="46"/>
      <c r="C170" s="46"/>
      <c r="D170" s="46"/>
      <c r="F170" s="46"/>
      <c r="S170" s="2"/>
    </row>
    <row r="171" spans="1:19" x14ac:dyDescent="0.25">
      <c r="A171" s="46"/>
      <c r="B171" s="46"/>
      <c r="C171" s="46"/>
      <c r="D171" s="46"/>
      <c r="F171" s="46"/>
      <c r="S171" s="2"/>
    </row>
    <row r="172" spans="1:19" x14ac:dyDescent="0.25">
      <c r="A172" s="46"/>
      <c r="B172" s="46"/>
      <c r="C172" s="46"/>
      <c r="D172" s="46"/>
      <c r="F172" s="46"/>
      <c r="S172" s="2"/>
    </row>
    <row r="173" spans="1:19" x14ac:dyDescent="0.25">
      <c r="A173" s="46"/>
      <c r="B173" s="46"/>
      <c r="C173" s="46"/>
      <c r="D173" s="46"/>
      <c r="F173" s="46"/>
      <c r="S173" s="2"/>
    </row>
    <row r="174" spans="1:19" x14ac:dyDescent="0.25">
      <c r="A174" s="46"/>
      <c r="B174" s="46"/>
      <c r="C174" s="46"/>
      <c r="D174" s="46"/>
      <c r="F174" s="46"/>
      <c r="S174" s="2"/>
    </row>
    <row r="175" spans="1:19" x14ac:dyDescent="0.25">
      <c r="A175" s="46"/>
      <c r="B175" s="46"/>
      <c r="C175" s="46"/>
      <c r="D175" s="46"/>
      <c r="F175" s="46"/>
      <c r="S175" s="2"/>
    </row>
    <row r="176" spans="1:19" x14ac:dyDescent="0.25">
      <c r="A176" s="46"/>
      <c r="B176" s="46"/>
      <c r="C176" s="46"/>
      <c r="D176" s="46"/>
      <c r="F176" s="46"/>
      <c r="S176" s="2"/>
    </row>
    <row r="177" spans="1:19" x14ac:dyDescent="0.25">
      <c r="A177" s="46"/>
      <c r="B177" s="46"/>
      <c r="C177" s="46"/>
      <c r="D177" s="46"/>
      <c r="F177" s="46"/>
      <c r="S177" s="2"/>
    </row>
    <row r="178" spans="1:19" x14ac:dyDescent="0.25">
      <c r="A178" s="46"/>
      <c r="B178" s="46"/>
      <c r="C178" s="46"/>
      <c r="D178" s="46"/>
      <c r="F178" s="46"/>
      <c r="S178" s="2"/>
    </row>
    <row r="179" spans="1:19" x14ac:dyDescent="0.25">
      <c r="A179" s="46"/>
      <c r="B179" s="46"/>
      <c r="C179" s="46"/>
      <c r="D179" s="46"/>
      <c r="F179" s="46"/>
      <c r="S179" s="2"/>
    </row>
    <row r="180" spans="1:19" x14ac:dyDescent="0.25">
      <c r="A180" s="46"/>
      <c r="B180" s="46"/>
      <c r="C180" s="46"/>
      <c r="D180" s="46"/>
      <c r="F180" s="46"/>
      <c r="S180" s="2"/>
    </row>
    <row r="181" spans="1:19" x14ac:dyDescent="0.25">
      <c r="A181" s="46"/>
      <c r="B181" s="46"/>
      <c r="C181" s="46"/>
      <c r="D181" s="46"/>
      <c r="F181" s="46"/>
      <c r="S181" s="2"/>
    </row>
    <row r="182" spans="1:19" x14ac:dyDescent="0.25">
      <c r="A182" s="46"/>
      <c r="B182" s="46"/>
      <c r="C182" s="46"/>
      <c r="D182" s="46"/>
      <c r="F182" s="46"/>
      <c r="S182" s="2"/>
    </row>
    <row r="183" spans="1:19" x14ac:dyDescent="0.25">
      <c r="A183" s="46"/>
      <c r="B183" s="46"/>
      <c r="C183" s="46"/>
      <c r="D183" s="46"/>
      <c r="F183" s="46"/>
      <c r="S183" s="2"/>
    </row>
    <row r="184" spans="1:19" x14ac:dyDescent="0.25">
      <c r="A184" s="46"/>
      <c r="B184" s="46"/>
      <c r="C184" s="46"/>
      <c r="D184" s="46"/>
      <c r="F184" s="46"/>
      <c r="S184" s="2"/>
    </row>
    <row r="185" spans="1:19" x14ac:dyDescent="0.25">
      <c r="A185" s="46"/>
      <c r="B185" s="46"/>
      <c r="C185" s="46"/>
      <c r="D185" s="46"/>
      <c r="F185" s="46"/>
      <c r="S185" s="2"/>
    </row>
    <row r="186" spans="1:19" x14ac:dyDescent="0.25">
      <c r="A186" s="46"/>
      <c r="B186" s="46"/>
      <c r="C186" s="46"/>
      <c r="D186" s="46"/>
      <c r="F186" s="46"/>
      <c r="S186" s="2"/>
    </row>
    <row r="187" spans="1:19" x14ac:dyDescent="0.25">
      <c r="A187" s="46"/>
      <c r="B187" s="46"/>
      <c r="C187" s="46"/>
      <c r="D187" s="46"/>
      <c r="F187" s="46"/>
      <c r="S187" s="2"/>
    </row>
    <row r="188" spans="1:19" x14ac:dyDescent="0.25">
      <c r="A188" s="46"/>
      <c r="B188" s="46"/>
      <c r="C188" s="46"/>
      <c r="D188" s="46"/>
      <c r="F188" s="46"/>
      <c r="S188" s="2"/>
    </row>
    <row r="189" spans="1:19" x14ac:dyDescent="0.25">
      <c r="A189" s="46"/>
      <c r="B189" s="46"/>
      <c r="C189" s="46"/>
      <c r="D189" s="46"/>
      <c r="F189" s="46"/>
      <c r="S189" s="2"/>
    </row>
    <row r="190" spans="1:19" x14ac:dyDescent="0.25">
      <c r="A190" s="46"/>
      <c r="B190" s="46"/>
      <c r="C190" s="46"/>
      <c r="D190" s="46"/>
      <c r="F190" s="46"/>
      <c r="S190" s="2"/>
    </row>
    <row r="191" spans="1:19" x14ac:dyDescent="0.25">
      <c r="A191" s="46"/>
      <c r="B191" s="46"/>
      <c r="C191" s="46"/>
      <c r="D191" s="46"/>
      <c r="F191" s="46"/>
      <c r="S191" s="2"/>
    </row>
    <row r="192" spans="1:19" x14ac:dyDescent="0.25">
      <c r="A192" s="46"/>
      <c r="B192" s="46"/>
      <c r="C192" s="46"/>
      <c r="D192" s="46"/>
      <c r="F192" s="46"/>
      <c r="S192" s="2"/>
    </row>
    <row r="193" spans="1:19" x14ac:dyDescent="0.25">
      <c r="A193" s="46"/>
      <c r="B193" s="46"/>
      <c r="C193" s="46"/>
      <c r="D193" s="46"/>
      <c r="F193" s="46"/>
      <c r="S193" s="2"/>
    </row>
    <row r="194" spans="1:19" x14ac:dyDescent="0.25">
      <c r="A194" s="46"/>
      <c r="B194" s="46"/>
      <c r="C194" s="46"/>
      <c r="D194" s="46"/>
      <c r="F194" s="46"/>
      <c r="S194" s="2"/>
    </row>
    <row r="195" spans="1:19" x14ac:dyDescent="0.25">
      <c r="A195" s="46"/>
      <c r="B195" s="46"/>
      <c r="C195" s="46"/>
      <c r="D195" s="46"/>
      <c r="F195" s="46"/>
      <c r="S195" s="2"/>
    </row>
    <row r="196" spans="1:19" x14ac:dyDescent="0.25">
      <c r="A196" s="46"/>
      <c r="B196" s="46"/>
      <c r="C196" s="46"/>
      <c r="D196" s="46"/>
      <c r="F196" s="46"/>
      <c r="S196" s="2"/>
    </row>
    <row r="197" spans="1:19" x14ac:dyDescent="0.25">
      <c r="A197" s="46"/>
      <c r="B197" s="46"/>
      <c r="C197" s="46"/>
      <c r="D197" s="46"/>
      <c r="F197" s="46"/>
      <c r="S197" s="2"/>
    </row>
    <row r="198" spans="1:19" x14ac:dyDescent="0.25">
      <c r="A198" s="46"/>
      <c r="B198" s="46"/>
      <c r="C198" s="46"/>
      <c r="D198" s="46"/>
      <c r="F198" s="46"/>
      <c r="S198" s="2"/>
    </row>
    <row r="199" spans="1:19" x14ac:dyDescent="0.25">
      <c r="A199" s="46"/>
      <c r="B199" s="46"/>
      <c r="C199" s="46"/>
      <c r="D199" s="46"/>
      <c r="F199" s="46"/>
      <c r="S199" s="2"/>
    </row>
    <row r="200" spans="1:19" x14ac:dyDescent="0.25">
      <c r="A200" s="46"/>
      <c r="B200" s="46"/>
      <c r="C200" s="46"/>
      <c r="D200" s="46"/>
      <c r="F200" s="46"/>
      <c r="S200" s="2"/>
    </row>
    <row r="201" spans="1:19" x14ac:dyDescent="0.25">
      <c r="A201" s="46"/>
      <c r="B201" s="46"/>
      <c r="C201" s="46"/>
      <c r="D201" s="46"/>
      <c r="F201" s="46"/>
      <c r="S201" s="2"/>
    </row>
    <row r="202" spans="1:19" x14ac:dyDescent="0.25">
      <c r="A202" s="46"/>
      <c r="B202" s="46"/>
      <c r="C202" s="46"/>
      <c r="D202" s="46"/>
      <c r="F202" s="46"/>
      <c r="S202" s="2"/>
    </row>
    <row r="203" spans="1:19" x14ac:dyDescent="0.25">
      <c r="A203" s="46"/>
      <c r="B203" s="46"/>
      <c r="C203" s="46"/>
      <c r="D203" s="46"/>
      <c r="F203" s="46"/>
      <c r="S203" s="2"/>
    </row>
    <row r="204" spans="1:19" x14ac:dyDescent="0.25">
      <c r="A204" s="46"/>
      <c r="B204" s="46"/>
      <c r="C204" s="46"/>
      <c r="D204" s="46"/>
      <c r="F204" s="46"/>
      <c r="S204" s="2"/>
    </row>
    <row r="205" spans="1:19" x14ac:dyDescent="0.25">
      <c r="A205" s="46"/>
      <c r="B205" s="46"/>
      <c r="C205" s="46"/>
      <c r="D205" s="46"/>
      <c r="F205" s="46"/>
      <c r="S205" s="2"/>
    </row>
    <row r="206" spans="1:19" x14ac:dyDescent="0.25">
      <c r="A206" s="46"/>
      <c r="B206" s="46"/>
      <c r="C206" s="46"/>
      <c r="D206" s="46"/>
      <c r="F206" s="46"/>
      <c r="S206" s="2"/>
    </row>
    <row r="207" spans="1:19" x14ac:dyDescent="0.25">
      <c r="A207" s="46"/>
      <c r="B207" s="46"/>
      <c r="C207" s="46"/>
      <c r="D207" s="46"/>
      <c r="F207" s="46"/>
      <c r="S207" s="2"/>
    </row>
    <row r="208" spans="1:19" x14ac:dyDescent="0.25">
      <c r="A208" s="46"/>
      <c r="B208" s="46"/>
      <c r="C208" s="46"/>
      <c r="D208" s="46"/>
      <c r="F208" s="46"/>
      <c r="S208" s="2"/>
    </row>
    <row r="209" spans="1:19" x14ac:dyDescent="0.25">
      <c r="A209" s="46"/>
      <c r="B209" s="46"/>
      <c r="C209" s="46"/>
      <c r="D209" s="46"/>
      <c r="F209" s="46"/>
      <c r="S209" s="2"/>
    </row>
    <row r="210" spans="1:19" x14ac:dyDescent="0.25">
      <c r="A210" s="46"/>
      <c r="B210" s="46"/>
      <c r="C210" s="46"/>
      <c r="D210" s="46"/>
      <c r="F210" s="46"/>
      <c r="S210" s="2"/>
    </row>
    <row r="211" spans="1:19" x14ac:dyDescent="0.25">
      <c r="A211" s="46"/>
      <c r="B211" s="46"/>
      <c r="C211" s="46"/>
      <c r="D211" s="46"/>
      <c r="F211" s="46"/>
      <c r="S211" s="2"/>
    </row>
    <row r="212" spans="1:19" x14ac:dyDescent="0.25">
      <c r="A212" s="46"/>
      <c r="B212" s="46"/>
      <c r="C212" s="46"/>
      <c r="D212" s="46"/>
      <c r="F212" s="46"/>
      <c r="S212" s="2"/>
    </row>
    <row r="213" spans="1:19" x14ac:dyDescent="0.25">
      <c r="A213" s="46"/>
      <c r="B213" s="46"/>
      <c r="C213" s="46"/>
      <c r="D213" s="46"/>
      <c r="F213" s="46"/>
      <c r="S213" s="2"/>
    </row>
    <row r="214" spans="1:19" x14ac:dyDescent="0.25">
      <c r="A214" s="46"/>
      <c r="B214" s="46"/>
      <c r="C214" s="46"/>
      <c r="D214" s="46"/>
      <c r="F214" s="46"/>
      <c r="S214" s="2"/>
    </row>
    <row r="215" spans="1:19" x14ac:dyDescent="0.25">
      <c r="A215" s="46"/>
      <c r="B215" s="46"/>
      <c r="C215" s="46"/>
      <c r="D215" s="46"/>
      <c r="F215" s="46"/>
      <c r="S215" s="2"/>
    </row>
    <row r="216" spans="1:19" x14ac:dyDescent="0.25">
      <c r="A216" s="46"/>
      <c r="B216" s="46"/>
      <c r="C216" s="46"/>
      <c r="D216" s="46"/>
      <c r="F216" s="46"/>
      <c r="S216" s="2"/>
    </row>
    <row r="217" spans="1:19" x14ac:dyDescent="0.25">
      <c r="A217" s="46"/>
      <c r="B217" s="46"/>
      <c r="C217" s="46"/>
      <c r="D217" s="46"/>
      <c r="F217" s="46"/>
      <c r="S217" s="2"/>
    </row>
    <row r="218" spans="1:19" x14ac:dyDescent="0.25">
      <c r="A218" s="46"/>
      <c r="B218" s="46"/>
      <c r="C218" s="46"/>
      <c r="D218" s="46"/>
      <c r="F218" s="46"/>
      <c r="S218" s="2"/>
    </row>
    <row r="219" spans="1:19" x14ac:dyDescent="0.25">
      <c r="A219" s="46"/>
      <c r="B219" s="46"/>
      <c r="C219" s="46"/>
      <c r="D219" s="46"/>
      <c r="F219" s="46"/>
      <c r="S219" s="2"/>
    </row>
    <row r="220" spans="1:19" x14ac:dyDescent="0.25">
      <c r="A220" s="46"/>
      <c r="B220" s="46"/>
      <c r="C220" s="46"/>
      <c r="D220" s="46"/>
      <c r="F220" s="46"/>
      <c r="S220" s="2"/>
    </row>
    <row r="221" spans="1:19" x14ac:dyDescent="0.25">
      <c r="A221" s="46"/>
      <c r="B221" s="46"/>
      <c r="C221" s="46"/>
      <c r="D221" s="46"/>
      <c r="F221" s="46"/>
      <c r="S221" s="2"/>
    </row>
    <row r="222" spans="1:19" x14ac:dyDescent="0.25">
      <c r="A222" s="46"/>
      <c r="B222" s="46"/>
      <c r="C222" s="46"/>
      <c r="D222" s="46"/>
      <c r="F222" s="46"/>
      <c r="S222" s="2"/>
    </row>
    <row r="223" spans="1:19" x14ac:dyDescent="0.25">
      <c r="A223" s="46"/>
      <c r="B223" s="46"/>
      <c r="C223" s="46"/>
      <c r="D223" s="46"/>
      <c r="F223" s="46"/>
      <c r="S223" s="2"/>
    </row>
    <row r="224" spans="1:19" x14ac:dyDescent="0.25">
      <c r="A224" s="46"/>
      <c r="B224" s="46"/>
      <c r="C224" s="46"/>
      <c r="D224" s="46"/>
      <c r="F224" s="46"/>
      <c r="S224" s="2"/>
    </row>
    <row r="225" spans="1:19" x14ac:dyDescent="0.25">
      <c r="A225" s="46"/>
      <c r="B225" s="46"/>
      <c r="C225" s="46"/>
      <c r="D225" s="46"/>
      <c r="F225" s="46"/>
      <c r="S225" s="2"/>
    </row>
    <row r="226" spans="1:19" x14ac:dyDescent="0.25">
      <c r="A226" s="46"/>
      <c r="B226" s="46"/>
      <c r="C226" s="46"/>
      <c r="D226" s="46"/>
      <c r="F226" s="46"/>
      <c r="S226" s="2"/>
    </row>
    <row r="227" spans="1:19" x14ac:dyDescent="0.25">
      <c r="A227" s="46"/>
      <c r="B227" s="46"/>
      <c r="C227" s="46"/>
      <c r="D227" s="46"/>
      <c r="F227" s="46"/>
      <c r="S227" s="2"/>
    </row>
    <row r="228" spans="1:19" x14ac:dyDescent="0.25">
      <c r="A228" s="46"/>
      <c r="B228" s="46"/>
      <c r="C228" s="46"/>
      <c r="D228" s="46"/>
      <c r="F228" s="46"/>
      <c r="S228" s="2"/>
    </row>
    <row r="229" spans="1:19" x14ac:dyDescent="0.25">
      <c r="A229" s="46"/>
      <c r="B229" s="46"/>
      <c r="C229" s="46"/>
      <c r="D229" s="46"/>
      <c r="F229" s="46"/>
      <c r="S229" s="2"/>
    </row>
    <row r="230" spans="1:19" x14ac:dyDescent="0.25">
      <c r="A230" s="46"/>
      <c r="B230" s="46"/>
      <c r="C230" s="46"/>
      <c r="D230" s="46"/>
      <c r="F230" s="46"/>
      <c r="S230" s="2"/>
    </row>
    <row r="231" spans="1:19" x14ac:dyDescent="0.25">
      <c r="A231" s="46"/>
      <c r="B231" s="46"/>
      <c r="C231" s="46"/>
      <c r="D231" s="46"/>
      <c r="F231" s="46"/>
      <c r="S231" s="2"/>
    </row>
    <row r="232" spans="1:19" x14ac:dyDescent="0.25">
      <c r="A232" s="46"/>
      <c r="B232" s="46"/>
      <c r="C232" s="46"/>
      <c r="D232" s="46"/>
      <c r="F232" s="46"/>
      <c r="S232" s="2"/>
    </row>
    <row r="233" spans="1:19" x14ac:dyDescent="0.25">
      <c r="A233" s="46"/>
      <c r="B233" s="46"/>
      <c r="C233" s="46"/>
      <c r="D233" s="46"/>
      <c r="F233" s="46"/>
      <c r="S233" s="2"/>
    </row>
    <row r="234" spans="1:19" x14ac:dyDescent="0.25">
      <c r="A234" s="46"/>
      <c r="B234" s="46"/>
      <c r="C234" s="46"/>
      <c r="D234" s="46"/>
      <c r="F234" s="46"/>
      <c r="S234" s="2"/>
    </row>
    <row r="235" spans="1:19" x14ac:dyDescent="0.25">
      <c r="A235" s="46"/>
      <c r="B235" s="46"/>
      <c r="C235" s="46"/>
      <c r="D235" s="46"/>
      <c r="F235" s="46"/>
      <c r="S235" s="2"/>
    </row>
    <row r="236" spans="1:19" x14ac:dyDescent="0.25">
      <c r="A236" s="46"/>
      <c r="B236" s="46"/>
      <c r="C236" s="46"/>
      <c r="D236" s="46"/>
      <c r="F236" s="46"/>
      <c r="S236" s="2"/>
    </row>
    <row r="237" spans="1:19" x14ac:dyDescent="0.25">
      <c r="A237" s="46"/>
      <c r="B237" s="46"/>
      <c r="C237" s="46"/>
      <c r="D237" s="46"/>
      <c r="F237" s="46"/>
      <c r="S237" s="2"/>
    </row>
    <row r="238" spans="1:19" x14ac:dyDescent="0.25">
      <c r="A238" s="46"/>
      <c r="B238" s="46"/>
      <c r="C238" s="46"/>
      <c r="D238" s="46"/>
      <c r="F238" s="46"/>
      <c r="S238" s="2"/>
    </row>
    <row r="239" spans="1:19" x14ac:dyDescent="0.25">
      <c r="A239" s="46"/>
      <c r="B239" s="46"/>
      <c r="C239" s="46"/>
      <c r="D239" s="46"/>
      <c r="F239" s="46"/>
      <c r="S239" s="2"/>
    </row>
    <row r="240" spans="1:19" x14ac:dyDescent="0.25">
      <c r="A240" s="46"/>
      <c r="B240" s="46"/>
      <c r="C240" s="46"/>
      <c r="D240" s="46"/>
      <c r="F240" s="46"/>
      <c r="S240" s="2"/>
    </row>
    <row r="241" spans="1:19" x14ac:dyDescent="0.25">
      <c r="A241" s="46"/>
      <c r="B241" s="46"/>
      <c r="C241" s="46"/>
      <c r="D241" s="46"/>
      <c r="F241" s="46"/>
      <c r="S241" s="2"/>
    </row>
    <row r="242" spans="1:19" x14ac:dyDescent="0.25">
      <c r="A242" s="46"/>
      <c r="B242" s="46"/>
      <c r="C242" s="46"/>
      <c r="D242" s="46"/>
      <c r="F242" s="46"/>
      <c r="S242" s="2"/>
    </row>
    <row r="243" spans="1:19" x14ac:dyDescent="0.25">
      <c r="A243" s="46"/>
      <c r="B243" s="46"/>
      <c r="C243" s="46"/>
      <c r="D243" s="46"/>
      <c r="F243" s="46"/>
      <c r="S243" s="2"/>
    </row>
    <row r="244" spans="1:19" x14ac:dyDescent="0.25">
      <c r="A244" s="46"/>
      <c r="B244" s="46"/>
      <c r="C244" s="46"/>
      <c r="D244" s="46"/>
      <c r="F244" s="46"/>
      <c r="S244" s="2"/>
    </row>
    <row r="245" spans="1:19" x14ac:dyDescent="0.25">
      <c r="A245" s="46"/>
      <c r="B245" s="46"/>
      <c r="C245" s="46"/>
      <c r="D245" s="46"/>
      <c r="F245" s="46"/>
      <c r="S245" s="2"/>
    </row>
    <row r="246" spans="1:19" x14ac:dyDescent="0.25">
      <c r="A246" s="46"/>
      <c r="B246" s="46"/>
      <c r="C246" s="46"/>
      <c r="D246" s="46"/>
      <c r="F246" s="46"/>
      <c r="S246" s="2"/>
    </row>
    <row r="247" spans="1:19" x14ac:dyDescent="0.25">
      <c r="A247" s="46"/>
      <c r="B247" s="46"/>
      <c r="C247" s="46"/>
      <c r="D247" s="46"/>
      <c r="F247" s="46"/>
      <c r="S247" s="2"/>
    </row>
    <row r="248" spans="1:19" x14ac:dyDescent="0.25">
      <c r="A248" s="46"/>
      <c r="B248" s="46"/>
      <c r="C248" s="46"/>
      <c r="D248" s="46"/>
      <c r="F248" s="46"/>
      <c r="S248" s="2"/>
    </row>
    <row r="249" spans="1:19" x14ac:dyDescent="0.25">
      <c r="A249" s="46"/>
      <c r="B249" s="46"/>
      <c r="C249" s="46"/>
      <c r="D249" s="46"/>
      <c r="F249" s="46"/>
      <c r="S249" s="2"/>
    </row>
    <row r="250" spans="1:19" x14ac:dyDescent="0.25">
      <c r="A250" s="46"/>
      <c r="B250" s="46"/>
      <c r="C250" s="46"/>
      <c r="D250" s="46"/>
      <c r="F250" s="46"/>
      <c r="S250" s="2"/>
    </row>
    <row r="251" spans="1:19" x14ac:dyDescent="0.25">
      <c r="A251" s="46"/>
      <c r="B251" s="46"/>
      <c r="C251" s="46"/>
      <c r="D251" s="46"/>
      <c r="F251" s="46"/>
      <c r="S251" s="2"/>
    </row>
    <row r="252" spans="1:19" x14ac:dyDescent="0.25">
      <c r="A252" s="46"/>
      <c r="B252" s="46"/>
      <c r="C252" s="46"/>
      <c r="D252" s="46"/>
      <c r="F252" s="46"/>
      <c r="S252" s="2"/>
    </row>
    <row r="253" spans="1:19" x14ac:dyDescent="0.25">
      <c r="A253" s="46"/>
      <c r="B253" s="46"/>
      <c r="C253" s="46"/>
      <c r="D253" s="46"/>
      <c r="F253" s="46"/>
      <c r="S253" s="2"/>
    </row>
    <row r="254" spans="1:19" x14ac:dyDescent="0.25">
      <c r="A254" s="46"/>
      <c r="B254" s="46"/>
      <c r="C254" s="46"/>
      <c r="D254" s="46"/>
      <c r="F254" s="46"/>
      <c r="S254" s="2"/>
    </row>
    <row r="255" spans="1:19" x14ac:dyDescent="0.25">
      <c r="A255" s="46"/>
      <c r="B255" s="46"/>
      <c r="C255" s="46"/>
      <c r="D255" s="46"/>
      <c r="F255" s="46"/>
      <c r="S255" s="2"/>
    </row>
    <row r="256" spans="1:19" x14ac:dyDescent="0.25">
      <c r="A256" s="46"/>
      <c r="B256" s="46"/>
      <c r="C256" s="46"/>
      <c r="D256" s="46"/>
      <c r="F256" s="46"/>
      <c r="S256" s="2"/>
    </row>
    <row r="257" spans="1:19" x14ac:dyDescent="0.25">
      <c r="A257" s="46"/>
      <c r="B257" s="46"/>
      <c r="C257" s="46"/>
      <c r="D257" s="46"/>
      <c r="F257" s="46"/>
      <c r="S257" s="2"/>
    </row>
    <row r="258" spans="1:19" x14ac:dyDescent="0.25">
      <c r="A258" s="46"/>
      <c r="B258" s="46"/>
      <c r="C258" s="46"/>
      <c r="D258" s="46"/>
      <c r="F258" s="46"/>
      <c r="S258" s="2"/>
    </row>
    <row r="259" spans="1:19" x14ac:dyDescent="0.25">
      <c r="A259" s="46"/>
      <c r="B259" s="46"/>
      <c r="C259" s="46"/>
      <c r="D259" s="46"/>
      <c r="F259" s="46"/>
      <c r="S259" s="2"/>
    </row>
    <row r="260" spans="1:19" x14ac:dyDescent="0.25">
      <c r="A260" s="46"/>
      <c r="B260" s="46"/>
      <c r="C260" s="46"/>
      <c r="D260" s="46"/>
      <c r="F260" s="46"/>
      <c r="S260" s="2"/>
    </row>
    <row r="261" spans="1:19" x14ac:dyDescent="0.25">
      <c r="A261" s="46"/>
      <c r="B261" s="46"/>
      <c r="C261" s="46"/>
      <c r="D261" s="46"/>
      <c r="F261" s="46"/>
      <c r="S261" s="2"/>
    </row>
    <row r="262" spans="1:19" x14ac:dyDescent="0.25">
      <c r="A262" s="46"/>
      <c r="B262" s="46"/>
      <c r="C262" s="46"/>
      <c r="D262" s="46"/>
      <c r="F262" s="46"/>
      <c r="S262" s="2"/>
    </row>
    <row r="263" spans="1:19" x14ac:dyDescent="0.25">
      <c r="A263" s="46"/>
      <c r="B263" s="46"/>
      <c r="C263" s="46"/>
      <c r="D263" s="46"/>
      <c r="F263" s="46"/>
      <c r="S263" s="2"/>
    </row>
    <row r="264" spans="1:19" x14ac:dyDescent="0.25">
      <c r="A264" s="46"/>
      <c r="B264" s="46"/>
      <c r="C264" s="46"/>
      <c r="D264" s="46"/>
      <c r="F264" s="46"/>
      <c r="S264" s="2"/>
    </row>
    <row r="265" spans="1:19" x14ac:dyDescent="0.25">
      <c r="A265" s="46"/>
      <c r="B265" s="46"/>
      <c r="C265" s="46"/>
      <c r="D265" s="46"/>
      <c r="F265" s="46"/>
      <c r="S265" s="2"/>
    </row>
    <row r="266" spans="1:19" x14ac:dyDescent="0.25">
      <c r="A266" s="46"/>
      <c r="B266" s="46"/>
      <c r="C266" s="46"/>
      <c r="D266" s="46"/>
      <c r="F266" s="46"/>
      <c r="S266" s="2"/>
    </row>
    <row r="267" spans="1:19" x14ac:dyDescent="0.25">
      <c r="A267" s="46"/>
      <c r="B267" s="46"/>
      <c r="C267" s="46"/>
      <c r="D267" s="46"/>
      <c r="F267" s="46"/>
      <c r="S267" s="2"/>
    </row>
    <row r="268" spans="1:19" x14ac:dyDescent="0.25">
      <c r="A268" s="46"/>
      <c r="B268" s="46"/>
      <c r="C268" s="46"/>
      <c r="D268" s="46"/>
      <c r="F268" s="46"/>
      <c r="S268" s="2"/>
    </row>
    <row r="269" spans="1:19" x14ac:dyDescent="0.25">
      <c r="A269" s="46"/>
      <c r="B269" s="46"/>
      <c r="C269" s="46"/>
      <c r="D269" s="46"/>
      <c r="F269" s="46"/>
      <c r="S269" s="2"/>
    </row>
    <row r="270" spans="1:19" x14ac:dyDescent="0.25">
      <c r="A270" s="46"/>
      <c r="B270" s="46"/>
      <c r="C270" s="46"/>
      <c r="D270" s="46"/>
      <c r="F270" s="46"/>
      <c r="S270" s="2"/>
    </row>
    <row r="271" spans="1:19" x14ac:dyDescent="0.25">
      <c r="A271" s="46"/>
      <c r="B271" s="46"/>
      <c r="C271" s="46"/>
      <c r="D271" s="46"/>
      <c r="F271" s="46"/>
      <c r="S271" s="2"/>
    </row>
    <row r="272" spans="1:19" x14ac:dyDescent="0.25">
      <c r="A272" s="46"/>
      <c r="B272" s="46"/>
      <c r="C272" s="46"/>
      <c r="D272" s="46"/>
      <c r="F272" s="46"/>
      <c r="S272" s="2"/>
    </row>
    <row r="273" spans="1:19" x14ac:dyDescent="0.25">
      <c r="A273" s="46"/>
      <c r="B273" s="46"/>
      <c r="C273" s="46"/>
      <c r="D273" s="46"/>
      <c r="F273" s="46"/>
      <c r="S273" s="2"/>
    </row>
    <row r="274" spans="1:19" x14ac:dyDescent="0.25">
      <c r="A274" s="46"/>
      <c r="B274" s="46"/>
      <c r="C274" s="46"/>
      <c r="D274" s="46"/>
      <c r="F274" s="46"/>
      <c r="S274" s="2"/>
    </row>
    <row r="275" spans="1:19" x14ac:dyDescent="0.25">
      <c r="A275" s="46"/>
      <c r="B275" s="46"/>
      <c r="C275" s="46"/>
      <c r="D275" s="46"/>
      <c r="F275" s="46"/>
      <c r="S275" s="2"/>
    </row>
    <row r="276" spans="1:19" x14ac:dyDescent="0.25">
      <c r="A276" s="46"/>
      <c r="B276" s="46"/>
      <c r="C276" s="46"/>
      <c r="D276" s="46"/>
      <c r="F276" s="46"/>
      <c r="S276" s="2"/>
    </row>
    <row r="277" spans="1:19" x14ac:dyDescent="0.25">
      <c r="A277" s="46"/>
      <c r="B277" s="46"/>
      <c r="C277" s="46"/>
      <c r="D277" s="46"/>
      <c r="F277" s="46"/>
      <c r="S277" s="2"/>
    </row>
    <row r="278" spans="1:19" x14ac:dyDescent="0.25">
      <c r="A278" s="46"/>
      <c r="B278" s="46"/>
      <c r="C278" s="46"/>
      <c r="D278" s="46"/>
      <c r="F278" s="46"/>
      <c r="S278" s="2"/>
    </row>
  </sheetData>
  <sheetProtection sheet="1" objects="1" scenarios="1"/>
  <mergeCells count="5">
    <mergeCell ref="H4:L4"/>
    <mergeCell ref="N4:R4"/>
    <mergeCell ref="A28:D28"/>
    <mergeCell ref="T4:X4"/>
    <mergeCell ref="A77:D77"/>
  </mergeCells>
  <printOptions horizontalCentered="1"/>
  <pageMargins left="0.5" right="0.5" top="0.75" bottom="0.75" header="0.3" footer="0.3"/>
  <pageSetup scale="61" fitToHeight="0" orientation="landscape" r:id="rId1"/>
  <headerFooter alignWithMargins="0"/>
  <rowBreaks count="1" manualBreakCount="1">
    <brk id="46" max="22" man="1"/>
  </rowBreaks>
  <ignoredErrors>
    <ignoredError sqref="V6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38"/>
  <sheetViews>
    <sheetView workbookViewId="0">
      <selection activeCell="R16" sqref="R16"/>
    </sheetView>
  </sheetViews>
  <sheetFormatPr defaultRowHeight="13.2" x14ac:dyDescent="0.25"/>
  <cols>
    <col min="1" max="1" width="25.44140625" style="90" customWidth="1"/>
    <col min="2" max="5" width="8.44140625" style="90" bestFit="1" customWidth="1"/>
    <col min="6" max="6" width="9.6640625" style="90" bestFit="1" customWidth="1"/>
    <col min="7" max="7" width="3.44140625" style="90" customWidth="1"/>
    <col min="8" max="9" width="8.44140625" style="90" bestFit="1" customWidth="1"/>
    <col min="10" max="10" width="8.44140625" style="90" customWidth="1"/>
    <col min="11" max="11" width="8.44140625" style="90" hidden="1" customWidth="1"/>
    <col min="12" max="12" width="8.33203125" style="90" customWidth="1"/>
    <col min="13" max="13" width="3.44140625" style="90" customWidth="1"/>
    <col min="14" max="14" width="10" style="90" bestFit="1" customWidth="1"/>
    <col min="15" max="16" width="9.109375" style="90"/>
    <col min="17" max="17" width="0" style="90" hidden="1" customWidth="1"/>
    <col min="18" max="18" width="9.109375" style="118"/>
    <col min="19" max="19" width="4.88671875" style="90" customWidth="1"/>
    <col min="20" max="261" width="9.109375" style="90"/>
    <col min="262" max="262" width="24" style="90" customWidth="1"/>
    <col min="263" max="266" width="8.44140625" style="90" bestFit="1" customWidth="1"/>
    <col min="267" max="267" width="9.6640625" style="90" bestFit="1" customWidth="1"/>
    <col min="268" max="268" width="3.44140625" style="90" customWidth="1"/>
    <col min="269" max="270" width="8.44140625" style="90" bestFit="1" customWidth="1"/>
    <col min="271" max="271" width="3.44140625" style="90" customWidth="1"/>
    <col min="272" max="272" width="10" style="90" bestFit="1" customWidth="1"/>
    <col min="273" max="517" width="9.109375" style="90"/>
    <col min="518" max="518" width="24" style="90" customWidth="1"/>
    <col min="519" max="522" width="8.44140625" style="90" bestFit="1" customWidth="1"/>
    <col min="523" max="523" width="9.6640625" style="90" bestFit="1" customWidth="1"/>
    <col min="524" max="524" width="3.44140625" style="90" customWidth="1"/>
    <col min="525" max="526" width="8.44140625" style="90" bestFit="1" customWidth="1"/>
    <col min="527" max="527" width="3.44140625" style="90" customWidth="1"/>
    <col min="528" max="528" width="10" style="90" bestFit="1" customWidth="1"/>
    <col min="529" max="773" width="9.109375" style="90"/>
    <col min="774" max="774" width="24" style="90" customWidth="1"/>
    <col min="775" max="778" width="8.44140625" style="90" bestFit="1" customWidth="1"/>
    <col min="779" max="779" width="9.6640625" style="90" bestFit="1" customWidth="1"/>
    <col min="780" max="780" width="3.44140625" style="90" customWidth="1"/>
    <col min="781" max="782" width="8.44140625" style="90" bestFit="1" customWidth="1"/>
    <col min="783" max="783" width="3.44140625" style="90" customWidth="1"/>
    <col min="784" max="784" width="10" style="90" bestFit="1" customWidth="1"/>
    <col min="785" max="1029" width="9.109375" style="90"/>
    <col min="1030" max="1030" width="24" style="90" customWidth="1"/>
    <col min="1031" max="1034" width="8.44140625" style="90" bestFit="1" customWidth="1"/>
    <col min="1035" max="1035" width="9.6640625" style="90" bestFit="1" customWidth="1"/>
    <col min="1036" max="1036" width="3.44140625" style="90" customWidth="1"/>
    <col min="1037" max="1038" width="8.44140625" style="90" bestFit="1" customWidth="1"/>
    <col min="1039" max="1039" width="3.44140625" style="90" customWidth="1"/>
    <col min="1040" max="1040" width="10" style="90" bestFit="1" customWidth="1"/>
    <col min="1041" max="1285" width="9.109375" style="90"/>
    <col min="1286" max="1286" width="24" style="90" customWidth="1"/>
    <col min="1287" max="1290" width="8.44140625" style="90" bestFit="1" customWidth="1"/>
    <col min="1291" max="1291" width="9.6640625" style="90" bestFit="1" customWidth="1"/>
    <col min="1292" max="1292" width="3.44140625" style="90" customWidth="1"/>
    <col min="1293" max="1294" width="8.44140625" style="90" bestFit="1" customWidth="1"/>
    <col min="1295" max="1295" width="3.44140625" style="90" customWidth="1"/>
    <col min="1296" max="1296" width="10" style="90" bestFit="1" customWidth="1"/>
    <col min="1297" max="1541" width="9.109375" style="90"/>
    <col min="1542" max="1542" width="24" style="90" customWidth="1"/>
    <col min="1543" max="1546" width="8.44140625" style="90" bestFit="1" customWidth="1"/>
    <col min="1547" max="1547" width="9.6640625" style="90" bestFit="1" customWidth="1"/>
    <col min="1548" max="1548" width="3.44140625" style="90" customWidth="1"/>
    <col min="1549" max="1550" width="8.44140625" style="90" bestFit="1" customWidth="1"/>
    <col min="1551" max="1551" width="3.44140625" style="90" customWidth="1"/>
    <col min="1552" max="1552" width="10" style="90" bestFit="1" customWidth="1"/>
    <col min="1553" max="1797" width="9.109375" style="90"/>
    <col min="1798" max="1798" width="24" style="90" customWidth="1"/>
    <col min="1799" max="1802" width="8.44140625" style="90" bestFit="1" customWidth="1"/>
    <col min="1803" max="1803" width="9.6640625" style="90" bestFit="1" customWidth="1"/>
    <col min="1804" max="1804" width="3.44140625" style="90" customWidth="1"/>
    <col min="1805" max="1806" width="8.44140625" style="90" bestFit="1" customWidth="1"/>
    <col min="1807" max="1807" width="3.44140625" style="90" customWidth="1"/>
    <col min="1808" max="1808" width="10" style="90" bestFit="1" customWidth="1"/>
    <col min="1809" max="2053" width="9.109375" style="90"/>
    <col min="2054" max="2054" width="24" style="90" customWidth="1"/>
    <col min="2055" max="2058" width="8.44140625" style="90" bestFit="1" customWidth="1"/>
    <col min="2059" max="2059" width="9.6640625" style="90" bestFit="1" customWidth="1"/>
    <col min="2060" max="2060" width="3.44140625" style="90" customWidth="1"/>
    <col min="2061" max="2062" width="8.44140625" style="90" bestFit="1" customWidth="1"/>
    <col min="2063" max="2063" width="3.44140625" style="90" customWidth="1"/>
    <col min="2064" max="2064" width="10" style="90" bestFit="1" customWidth="1"/>
    <col min="2065" max="2309" width="9.109375" style="90"/>
    <col min="2310" max="2310" width="24" style="90" customWidth="1"/>
    <col min="2311" max="2314" width="8.44140625" style="90" bestFit="1" customWidth="1"/>
    <col min="2315" max="2315" width="9.6640625" style="90" bestFit="1" customWidth="1"/>
    <col min="2316" max="2316" width="3.44140625" style="90" customWidth="1"/>
    <col min="2317" max="2318" width="8.44140625" style="90" bestFit="1" customWidth="1"/>
    <col min="2319" max="2319" width="3.44140625" style="90" customWidth="1"/>
    <col min="2320" max="2320" width="10" style="90" bestFit="1" customWidth="1"/>
    <col min="2321" max="2565" width="9.109375" style="90"/>
    <col min="2566" max="2566" width="24" style="90" customWidth="1"/>
    <col min="2567" max="2570" width="8.44140625" style="90" bestFit="1" customWidth="1"/>
    <col min="2571" max="2571" width="9.6640625" style="90" bestFit="1" customWidth="1"/>
    <col min="2572" max="2572" width="3.44140625" style="90" customWidth="1"/>
    <col min="2573" max="2574" width="8.44140625" style="90" bestFit="1" customWidth="1"/>
    <col min="2575" max="2575" width="3.44140625" style="90" customWidth="1"/>
    <col min="2576" max="2576" width="10" style="90" bestFit="1" customWidth="1"/>
    <col min="2577" max="2821" width="9.109375" style="90"/>
    <col min="2822" max="2822" width="24" style="90" customWidth="1"/>
    <col min="2823" max="2826" width="8.44140625" style="90" bestFit="1" customWidth="1"/>
    <col min="2827" max="2827" width="9.6640625" style="90" bestFit="1" customWidth="1"/>
    <col min="2828" max="2828" width="3.44140625" style="90" customWidth="1"/>
    <col min="2829" max="2830" width="8.44140625" style="90" bestFit="1" customWidth="1"/>
    <col min="2831" max="2831" width="3.44140625" style="90" customWidth="1"/>
    <col min="2832" max="2832" width="10" style="90" bestFit="1" customWidth="1"/>
    <col min="2833" max="3077" width="9.109375" style="90"/>
    <col min="3078" max="3078" width="24" style="90" customWidth="1"/>
    <col min="3079" max="3082" width="8.44140625" style="90" bestFit="1" customWidth="1"/>
    <col min="3083" max="3083" width="9.6640625" style="90" bestFit="1" customWidth="1"/>
    <col min="3084" max="3084" width="3.44140625" style="90" customWidth="1"/>
    <col min="3085" max="3086" width="8.44140625" style="90" bestFit="1" customWidth="1"/>
    <col min="3087" max="3087" width="3.44140625" style="90" customWidth="1"/>
    <col min="3088" max="3088" width="10" style="90" bestFit="1" customWidth="1"/>
    <col min="3089" max="3333" width="9.109375" style="90"/>
    <col min="3334" max="3334" width="24" style="90" customWidth="1"/>
    <col min="3335" max="3338" width="8.44140625" style="90" bestFit="1" customWidth="1"/>
    <col min="3339" max="3339" width="9.6640625" style="90" bestFit="1" customWidth="1"/>
    <col min="3340" max="3340" width="3.44140625" style="90" customWidth="1"/>
    <col min="3341" max="3342" width="8.44140625" style="90" bestFit="1" customWidth="1"/>
    <col min="3343" max="3343" width="3.44140625" style="90" customWidth="1"/>
    <col min="3344" max="3344" width="10" style="90" bestFit="1" customWidth="1"/>
    <col min="3345" max="3589" width="9.109375" style="90"/>
    <col min="3590" max="3590" width="24" style="90" customWidth="1"/>
    <col min="3591" max="3594" width="8.44140625" style="90" bestFit="1" customWidth="1"/>
    <col min="3595" max="3595" width="9.6640625" style="90" bestFit="1" customWidth="1"/>
    <col min="3596" max="3596" width="3.44140625" style="90" customWidth="1"/>
    <col min="3597" max="3598" width="8.44140625" style="90" bestFit="1" customWidth="1"/>
    <col min="3599" max="3599" width="3.44140625" style="90" customWidth="1"/>
    <col min="3600" max="3600" width="10" style="90" bestFit="1" customWidth="1"/>
    <col min="3601" max="3845" width="9.109375" style="90"/>
    <col min="3846" max="3846" width="24" style="90" customWidth="1"/>
    <col min="3847" max="3850" width="8.44140625" style="90" bestFit="1" customWidth="1"/>
    <col min="3851" max="3851" width="9.6640625" style="90" bestFit="1" customWidth="1"/>
    <col min="3852" max="3852" width="3.44140625" style="90" customWidth="1"/>
    <col min="3853" max="3854" width="8.44140625" style="90" bestFit="1" customWidth="1"/>
    <col min="3855" max="3855" width="3.44140625" style="90" customWidth="1"/>
    <col min="3856" max="3856" width="10" style="90" bestFit="1" customWidth="1"/>
    <col min="3857" max="4101" width="9.109375" style="90"/>
    <col min="4102" max="4102" width="24" style="90" customWidth="1"/>
    <col min="4103" max="4106" width="8.44140625" style="90" bestFit="1" customWidth="1"/>
    <col min="4107" max="4107" width="9.6640625" style="90" bestFit="1" customWidth="1"/>
    <col min="4108" max="4108" width="3.44140625" style="90" customWidth="1"/>
    <col min="4109" max="4110" width="8.44140625" style="90" bestFit="1" customWidth="1"/>
    <col min="4111" max="4111" width="3.44140625" style="90" customWidth="1"/>
    <col min="4112" max="4112" width="10" style="90" bestFit="1" customWidth="1"/>
    <col min="4113" max="4357" width="9.109375" style="90"/>
    <col min="4358" max="4358" width="24" style="90" customWidth="1"/>
    <col min="4359" max="4362" width="8.44140625" style="90" bestFit="1" customWidth="1"/>
    <col min="4363" max="4363" width="9.6640625" style="90" bestFit="1" customWidth="1"/>
    <col min="4364" max="4364" width="3.44140625" style="90" customWidth="1"/>
    <col min="4365" max="4366" width="8.44140625" style="90" bestFit="1" customWidth="1"/>
    <col min="4367" max="4367" width="3.44140625" style="90" customWidth="1"/>
    <col min="4368" max="4368" width="10" style="90" bestFit="1" customWidth="1"/>
    <col min="4369" max="4613" width="9.109375" style="90"/>
    <col min="4614" max="4614" width="24" style="90" customWidth="1"/>
    <col min="4615" max="4618" width="8.44140625" style="90" bestFit="1" customWidth="1"/>
    <col min="4619" max="4619" width="9.6640625" style="90" bestFit="1" customWidth="1"/>
    <col min="4620" max="4620" width="3.44140625" style="90" customWidth="1"/>
    <col min="4621" max="4622" width="8.44140625" style="90" bestFit="1" customWidth="1"/>
    <col min="4623" max="4623" width="3.44140625" style="90" customWidth="1"/>
    <col min="4624" max="4624" width="10" style="90" bestFit="1" customWidth="1"/>
    <col min="4625" max="4869" width="9.109375" style="90"/>
    <col min="4870" max="4870" width="24" style="90" customWidth="1"/>
    <col min="4871" max="4874" width="8.44140625" style="90" bestFit="1" customWidth="1"/>
    <col min="4875" max="4875" width="9.6640625" style="90" bestFit="1" customWidth="1"/>
    <col min="4876" max="4876" width="3.44140625" style="90" customWidth="1"/>
    <col min="4877" max="4878" width="8.44140625" style="90" bestFit="1" customWidth="1"/>
    <col min="4879" max="4879" width="3.44140625" style="90" customWidth="1"/>
    <col min="4880" max="4880" width="10" style="90" bestFit="1" customWidth="1"/>
    <col min="4881" max="5125" width="9.109375" style="90"/>
    <col min="5126" max="5126" width="24" style="90" customWidth="1"/>
    <col min="5127" max="5130" width="8.44140625" style="90" bestFit="1" customWidth="1"/>
    <col min="5131" max="5131" width="9.6640625" style="90" bestFit="1" customWidth="1"/>
    <col min="5132" max="5132" width="3.44140625" style="90" customWidth="1"/>
    <col min="5133" max="5134" width="8.44140625" style="90" bestFit="1" customWidth="1"/>
    <col min="5135" max="5135" width="3.44140625" style="90" customWidth="1"/>
    <col min="5136" max="5136" width="10" style="90" bestFit="1" customWidth="1"/>
    <col min="5137" max="5381" width="9.109375" style="90"/>
    <col min="5382" max="5382" width="24" style="90" customWidth="1"/>
    <col min="5383" max="5386" width="8.44140625" style="90" bestFit="1" customWidth="1"/>
    <col min="5387" max="5387" width="9.6640625" style="90" bestFit="1" customWidth="1"/>
    <col min="5388" max="5388" width="3.44140625" style="90" customWidth="1"/>
    <col min="5389" max="5390" width="8.44140625" style="90" bestFit="1" customWidth="1"/>
    <col min="5391" max="5391" width="3.44140625" style="90" customWidth="1"/>
    <col min="5392" max="5392" width="10" style="90" bestFit="1" customWidth="1"/>
    <col min="5393" max="5637" width="9.109375" style="90"/>
    <col min="5638" max="5638" width="24" style="90" customWidth="1"/>
    <col min="5639" max="5642" width="8.44140625" style="90" bestFit="1" customWidth="1"/>
    <col min="5643" max="5643" width="9.6640625" style="90" bestFit="1" customWidth="1"/>
    <col min="5644" max="5644" width="3.44140625" style="90" customWidth="1"/>
    <col min="5645" max="5646" width="8.44140625" style="90" bestFit="1" customWidth="1"/>
    <col min="5647" max="5647" width="3.44140625" style="90" customWidth="1"/>
    <col min="5648" max="5648" width="10" style="90" bestFit="1" customWidth="1"/>
    <col min="5649" max="5893" width="9.109375" style="90"/>
    <col min="5894" max="5894" width="24" style="90" customWidth="1"/>
    <col min="5895" max="5898" width="8.44140625" style="90" bestFit="1" customWidth="1"/>
    <col min="5899" max="5899" width="9.6640625" style="90" bestFit="1" customWidth="1"/>
    <col min="5900" max="5900" width="3.44140625" style="90" customWidth="1"/>
    <col min="5901" max="5902" width="8.44140625" style="90" bestFit="1" customWidth="1"/>
    <col min="5903" max="5903" width="3.44140625" style="90" customWidth="1"/>
    <col min="5904" max="5904" width="10" style="90" bestFit="1" customWidth="1"/>
    <col min="5905" max="6149" width="9.109375" style="90"/>
    <col min="6150" max="6150" width="24" style="90" customWidth="1"/>
    <col min="6151" max="6154" width="8.44140625" style="90" bestFit="1" customWidth="1"/>
    <col min="6155" max="6155" width="9.6640625" style="90" bestFit="1" customWidth="1"/>
    <col min="6156" max="6156" width="3.44140625" style="90" customWidth="1"/>
    <col min="6157" max="6158" width="8.44140625" style="90" bestFit="1" customWidth="1"/>
    <col min="6159" max="6159" width="3.44140625" style="90" customWidth="1"/>
    <col min="6160" max="6160" width="10" style="90" bestFit="1" customWidth="1"/>
    <col min="6161" max="6405" width="9.109375" style="90"/>
    <col min="6406" max="6406" width="24" style="90" customWidth="1"/>
    <col min="6407" max="6410" width="8.44140625" style="90" bestFit="1" customWidth="1"/>
    <col min="6411" max="6411" width="9.6640625" style="90" bestFit="1" customWidth="1"/>
    <col min="6412" max="6412" width="3.44140625" style="90" customWidth="1"/>
    <col min="6413" max="6414" width="8.44140625" style="90" bestFit="1" customWidth="1"/>
    <col min="6415" max="6415" width="3.44140625" style="90" customWidth="1"/>
    <col min="6416" max="6416" width="10" style="90" bestFit="1" customWidth="1"/>
    <col min="6417" max="6661" width="9.109375" style="90"/>
    <col min="6662" max="6662" width="24" style="90" customWidth="1"/>
    <col min="6663" max="6666" width="8.44140625" style="90" bestFit="1" customWidth="1"/>
    <col min="6667" max="6667" width="9.6640625" style="90" bestFit="1" customWidth="1"/>
    <col min="6668" max="6668" width="3.44140625" style="90" customWidth="1"/>
    <col min="6669" max="6670" width="8.44140625" style="90" bestFit="1" customWidth="1"/>
    <col min="6671" max="6671" width="3.44140625" style="90" customWidth="1"/>
    <col min="6672" max="6672" width="10" style="90" bestFit="1" customWidth="1"/>
    <col min="6673" max="6917" width="9.109375" style="90"/>
    <col min="6918" max="6918" width="24" style="90" customWidth="1"/>
    <col min="6919" max="6922" width="8.44140625" style="90" bestFit="1" customWidth="1"/>
    <col min="6923" max="6923" width="9.6640625" style="90" bestFit="1" customWidth="1"/>
    <col min="6924" max="6924" width="3.44140625" style="90" customWidth="1"/>
    <col min="6925" max="6926" width="8.44140625" style="90" bestFit="1" customWidth="1"/>
    <col min="6927" max="6927" width="3.44140625" style="90" customWidth="1"/>
    <col min="6928" max="6928" width="10" style="90" bestFit="1" customWidth="1"/>
    <col min="6929" max="7173" width="9.109375" style="90"/>
    <col min="7174" max="7174" width="24" style="90" customWidth="1"/>
    <col min="7175" max="7178" width="8.44140625" style="90" bestFit="1" customWidth="1"/>
    <col min="7179" max="7179" width="9.6640625" style="90" bestFit="1" customWidth="1"/>
    <col min="7180" max="7180" width="3.44140625" style="90" customWidth="1"/>
    <col min="7181" max="7182" width="8.44140625" style="90" bestFit="1" customWidth="1"/>
    <col min="7183" max="7183" width="3.44140625" style="90" customWidth="1"/>
    <col min="7184" max="7184" width="10" style="90" bestFit="1" customWidth="1"/>
    <col min="7185" max="7429" width="9.109375" style="90"/>
    <col min="7430" max="7430" width="24" style="90" customWidth="1"/>
    <col min="7431" max="7434" width="8.44140625" style="90" bestFit="1" customWidth="1"/>
    <col min="7435" max="7435" width="9.6640625" style="90" bestFit="1" customWidth="1"/>
    <col min="7436" max="7436" width="3.44140625" style="90" customWidth="1"/>
    <col min="7437" max="7438" width="8.44140625" style="90" bestFit="1" customWidth="1"/>
    <col min="7439" max="7439" width="3.44140625" style="90" customWidth="1"/>
    <col min="7440" max="7440" width="10" style="90" bestFit="1" customWidth="1"/>
    <col min="7441" max="7685" width="9.109375" style="90"/>
    <col min="7686" max="7686" width="24" style="90" customWidth="1"/>
    <col min="7687" max="7690" width="8.44140625" style="90" bestFit="1" customWidth="1"/>
    <col min="7691" max="7691" width="9.6640625" style="90" bestFit="1" customWidth="1"/>
    <col min="7692" max="7692" width="3.44140625" style="90" customWidth="1"/>
    <col min="7693" max="7694" width="8.44140625" style="90" bestFit="1" customWidth="1"/>
    <col min="7695" max="7695" width="3.44140625" style="90" customWidth="1"/>
    <col min="7696" max="7696" width="10" style="90" bestFit="1" customWidth="1"/>
    <col min="7697" max="7941" width="9.109375" style="90"/>
    <col min="7942" max="7942" width="24" style="90" customWidth="1"/>
    <col min="7943" max="7946" width="8.44140625" style="90" bestFit="1" customWidth="1"/>
    <col min="7947" max="7947" width="9.6640625" style="90" bestFit="1" customWidth="1"/>
    <col min="7948" max="7948" width="3.44140625" style="90" customWidth="1"/>
    <col min="7949" max="7950" width="8.44140625" style="90" bestFit="1" customWidth="1"/>
    <col min="7951" max="7951" width="3.44140625" style="90" customWidth="1"/>
    <col min="7952" max="7952" width="10" style="90" bestFit="1" customWidth="1"/>
    <col min="7953" max="8197" width="9.109375" style="90"/>
    <col min="8198" max="8198" width="24" style="90" customWidth="1"/>
    <col min="8199" max="8202" width="8.44140625" style="90" bestFit="1" customWidth="1"/>
    <col min="8203" max="8203" width="9.6640625" style="90" bestFit="1" customWidth="1"/>
    <col min="8204" max="8204" width="3.44140625" style="90" customWidth="1"/>
    <col min="8205" max="8206" width="8.44140625" style="90" bestFit="1" customWidth="1"/>
    <col min="8207" max="8207" width="3.44140625" style="90" customWidth="1"/>
    <col min="8208" max="8208" width="10" style="90" bestFit="1" customWidth="1"/>
    <col min="8209" max="8453" width="9.109375" style="90"/>
    <col min="8454" max="8454" width="24" style="90" customWidth="1"/>
    <col min="8455" max="8458" width="8.44140625" style="90" bestFit="1" customWidth="1"/>
    <col min="8459" max="8459" width="9.6640625" style="90" bestFit="1" customWidth="1"/>
    <col min="8460" max="8460" width="3.44140625" style="90" customWidth="1"/>
    <col min="8461" max="8462" width="8.44140625" style="90" bestFit="1" customWidth="1"/>
    <col min="8463" max="8463" width="3.44140625" style="90" customWidth="1"/>
    <col min="8464" max="8464" width="10" style="90" bestFit="1" customWidth="1"/>
    <col min="8465" max="8709" width="9.109375" style="90"/>
    <col min="8710" max="8710" width="24" style="90" customWidth="1"/>
    <col min="8711" max="8714" width="8.44140625" style="90" bestFit="1" customWidth="1"/>
    <col min="8715" max="8715" width="9.6640625" style="90" bestFit="1" customWidth="1"/>
    <col min="8716" max="8716" width="3.44140625" style="90" customWidth="1"/>
    <col min="8717" max="8718" width="8.44140625" style="90" bestFit="1" customWidth="1"/>
    <col min="8719" max="8719" width="3.44140625" style="90" customWidth="1"/>
    <col min="8720" max="8720" width="10" style="90" bestFit="1" customWidth="1"/>
    <col min="8721" max="8965" width="9.109375" style="90"/>
    <col min="8966" max="8966" width="24" style="90" customWidth="1"/>
    <col min="8967" max="8970" width="8.44140625" style="90" bestFit="1" customWidth="1"/>
    <col min="8971" max="8971" width="9.6640625" style="90" bestFit="1" customWidth="1"/>
    <col min="8972" max="8972" width="3.44140625" style="90" customWidth="1"/>
    <col min="8973" max="8974" width="8.44140625" style="90" bestFit="1" customWidth="1"/>
    <col min="8975" max="8975" width="3.44140625" style="90" customWidth="1"/>
    <col min="8976" max="8976" width="10" style="90" bestFit="1" customWidth="1"/>
    <col min="8977" max="9221" width="9.109375" style="90"/>
    <col min="9222" max="9222" width="24" style="90" customWidth="1"/>
    <col min="9223" max="9226" width="8.44140625" style="90" bestFit="1" customWidth="1"/>
    <col min="9227" max="9227" width="9.6640625" style="90" bestFit="1" customWidth="1"/>
    <col min="9228" max="9228" width="3.44140625" style="90" customWidth="1"/>
    <col min="9229" max="9230" width="8.44140625" style="90" bestFit="1" customWidth="1"/>
    <col min="9231" max="9231" width="3.44140625" style="90" customWidth="1"/>
    <col min="9232" max="9232" width="10" style="90" bestFit="1" customWidth="1"/>
    <col min="9233" max="9477" width="9.109375" style="90"/>
    <col min="9478" max="9478" width="24" style="90" customWidth="1"/>
    <col min="9479" max="9482" width="8.44140625" style="90" bestFit="1" customWidth="1"/>
    <col min="9483" max="9483" width="9.6640625" style="90" bestFit="1" customWidth="1"/>
    <col min="9484" max="9484" width="3.44140625" style="90" customWidth="1"/>
    <col min="9485" max="9486" width="8.44140625" style="90" bestFit="1" customWidth="1"/>
    <col min="9487" max="9487" width="3.44140625" style="90" customWidth="1"/>
    <col min="9488" max="9488" width="10" style="90" bestFit="1" customWidth="1"/>
    <col min="9489" max="9733" width="9.109375" style="90"/>
    <col min="9734" max="9734" width="24" style="90" customWidth="1"/>
    <col min="9735" max="9738" width="8.44140625" style="90" bestFit="1" customWidth="1"/>
    <col min="9739" max="9739" width="9.6640625" style="90" bestFit="1" customWidth="1"/>
    <col min="9740" max="9740" width="3.44140625" style="90" customWidth="1"/>
    <col min="9741" max="9742" width="8.44140625" style="90" bestFit="1" customWidth="1"/>
    <col min="9743" max="9743" width="3.44140625" style="90" customWidth="1"/>
    <col min="9744" max="9744" width="10" style="90" bestFit="1" customWidth="1"/>
    <col min="9745" max="9989" width="9.109375" style="90"/>
    <col min="9990" max="9990" width="24" style="90" customWidth="1"/>
    <col min="9991" max="9994" width="8.44140625" style="90" bestFit="1" customWidth="1"/>
    <col min="9995" max="9995" width="9.6640625" style="90" bestFit="1" customWidth="1"/>
    <col min="9996" max="9996" width="3.44140625" style="90" customWidth="1"/>
    <col min="9997" max="9998" width="8.44140625" style="90" bestFit="1" customWidth="1"/>
    <col min="9999" max="9999" width="3.44140625" style="90" customWidth="1"/>
    <col min="10000" max="10000" width="10" style="90" bestFit="1" customWidth="1"/>
    <col min="10001" max="10245" width="9.109375" style="90"/>
    <col min="10246" max="10246" width="24" style="90" customWidth="1"/>
    <col min="10247" max="10250" width="8.44140625" style="90" bestFit="1" customWidth="1"/>
    <col min="10251" max="10251" width="9.6640625" style="90" bestFit="1" customWidth="1"/>
    <col min="10252" max="10252" width="3.44140625" style="90" customWidth="1"/>
    <col min="10253" max="10254" width="8.44140625" style="90" bestFit="1" customWidth="1"/>
    <col min="10255" max="10255" width="3.44140625" style="90" customWidth="1"/>
    <col min="10256" max="10256" width="10" style="90" bestFit="1" customWidth="1"/>
    <col min="10257" max="10501" width="9.109375" style="90"/>
    <col min="10502" max="10502" width="24" style="90" customWidth="1"/>
    <col min="10503" max="10506" width="8.44140625" style="90" bestFit="1" customWidth="1"/>
    <col min="10507" max="10507" width="9.6640625" style="90" bestFit="1" customWidth="1"/>
    <col min="10508" max="10508" width="3.44140625" style="90" customWidth="1"/>
    <col min="10509" max="10510" width="8.44140625" style="90" bestFit="1" customWidth="1"/>
    <col min="10511" max="10511" width="3.44140625" style="90" customWidth="1"/>
    <col min="10512" max="10512" width="10" style="90" bestFit="1" customWidth="1"/>
    <col min="10513" max="10757" width="9.109375" style="90"/>
    <col min="10758" max="10758" width="24" style="90" customWidth="1"/>
    <col min="10759" max="10762" width="8.44140625" style="90" bestFit="1" customWidth="1"/>
    <col min="10763" max="10763" width="9.6640625" style="90" bestFit="1" customWidth="1"/>
    <col min="10764" max="10764" width="3.44140625" style="90" customWidth="1"/>
    <col min="10765" max="10766" width="8.44140625" style="90" bestFit="1" customWidth="1"/>
    <col min="10767" max="10767" width="3.44140625" style="90" customWidth="1"/>
    <col min="10768" max="10768" width="10" style="90" bestFit="1" customWidth="1"/>
    <col min="10769" max="11013" width="9.109375" style="90"/>
    <col min="11014" max="11014" width="24" style="90" customWidth="1"/>
    <col min="11015" max="11018" width="8.44140625" style="90" bestFit="1" customWidth="1"/>
    <col min="11019" max="11019" width="9.6640625" style="90" bestFit="1" customWidth="1"/>
    <col min="11020" max="11020" width="3.44140625" style="90" customWidth="1"/>
    <col min="11021" max="11022" width="8.44140625" style="90" bestFit="1" customWidth="1"/>
    <col min="11023" max="11023" width="3.44140625" style="90" customWidth="1"/>
    <col min="11024" max="11024" width="10" style="90" bestFit="1" customWidth="1"/>
    <col min="11025" max="11269" width="9.109375" style="90"/>
    <col min="11270" max="11270" width="24" style="90" customWidth="1"/>
    <col min="11271" max="11274" width="8.44140625" style="90" bestFit="1" customWidth="1"/>
    <col min="11275" max="11275" width="9.6640625" style="90" bestFit="1" customWidth="1"/>
    <col min="11276" max="11276" width="3.44140625" style="90" customWidth="1"/>
    <col min="11277" max="11278" width="8.44140625" style="90" bestFit="1" customWidth="1"/>
    <col min="11279" max="11279" width="3.44140625" style="90" customWidth="1"/>
    <col min="11280" max="11280" width="10" style="90" bestFit="1" customWidth="1"/>
    <col min="11281" max="11525" width="9.109375" style="90"/>
    <col min="11526" max="11526" width="24" style="90" customWidth="1"/>
    <col min="11527" max="11530" width="8.44140625" style="90" bestFit="1" customWidth="1"/>
    <col min="11531" max="11531" width="9.6640625" style="90" bestFit="1" customWidth="1"/>
    <col min="11532" max="11532" width="3.44140625" style="90" customWidth="1"/>
    <col min="11533" max="11534" width="8.44140625" style="90" bestFit="1" customWidth="1"/>
    <col min="11535" max="11535" width="3.44140625" style="90" customWidth="1"/>
    <col min="11536" max="11536" width="10" style="90" bestFit="1" customWidth="1"/>
    <col min="11537" max="11781" width="9.109375" style="90"/>
    <col min="11782" max="11782" width="24" style="90" customWidth="1"/>
    <col min="11783" max="11786" width="8.44140625" style="90" bestFit="1" customWidth="1"/>
    <col min="11787" max="11787" width="9.6640625" style="90" bestFit="1" customWidth="1"/>
    <col min="11788" max="11788" width="3.44140625" style="90" customWidth="1"/>
    <col min="11789" max="11790" width="8.44140625" style="90" bestFit="1" customWidth="1"/>
    <col min="11791" max="11791" width="3.44140625" style="90" customWidth="1"/>
    <col min="11792" max="11792" width="10" style="90" bestFit="1" customWidth="1"/>
    <col min="11793" max="12037" width="9.109375" style="90"/>
    <col min="12038" max="12038" width="24" style="90" customWidth="1"/>
    <col min="12039" max="12042" width="8.44140625" style="90" bestFit="1" customWidth="1"/>
    <col min="12043" max="12043" width="9.6640625" style="90" bestFit="1" customWidth="1"/>
    <col min="12044" max="12044" width="3.44140625" style="90" customWidth="1"/>
    <col min="12045" max="12046" width="8.44140625" style="90" bestFit="1" customWidth="1"/>
    <col min="12047" max="12047" width="3.44140625" style="90" customWidth="1"/>
    <col min="12048" max="12048" width="10" style="90" bestFit="1" customWidth="1"/>
    <col min="12049" max="12293" width="9.109375" style="90"/>
    <col min="12294" max="12294" width="24" style="90" customWidth="1"/>
    <col min="12295" max="12298" width="8.44140625" style="90" bestFit="1" customWidth="1"/>
    <col min="12299" max="12299" width="9.6640625" style="90" bestFit="1" customWidth="1"/>
    <col min="12300" max="12300" width="3.44140625" style="90" customWidth="1"/>
    <col min="12301" max="12302" width="8.44140625" style="90" bestFit="1" customWidth="1"/>
    <col min="12303" max="12303" width="3.44140625" style="90" customWidth="1"/>
    <col min="12304" max="12304" width="10" style="90" bestFit="1" customWidth="1"/>
    <col min="12305" max="12549" width="9.109375" style="90"/>
    <col min="12550" max="12550" width="24" style="90" customWidth="1"/>
    <col min="12551" max="12554" width="8.44140625" style="90" bestFit="1" customWidth="1"/>
    <col min="12555" max="12555" width="9.6640625" style="90" bestFit="1" customWidth="1"/>
    <col min="12556" max="12556" width="3.44140625" style="90" customWidth="1"/>
    <col min="12557" max="12558" width="8.44140625" style="90" bestFit="1" customWidth="1"/>
    <col min="12559" max="12559" width="3.44140625" style="90" customWidth="1"/>
    <col min="12560" max="12560" width="10" style="90" bestFit="1" customWidth="1"/>
    <col min="12561" max="12805" width="9.109375" style="90"/>
    <col min="12806" max="12806" width="24" style="90" customWidth="1"/>
    <col min="12807" max="12810" width="8.44140625" style="90" bestFit="1" customWidth="1"/>
    <col min="12811" max="12811" width="9.6640625" style="90" bestFit="1" customWidth="1"/>
    <col min="12812" max="12812" width="3.44140625" style="90" customWidth="1"/>
    <col min="12813" max="12814" width="8.44140625" style="90" bestFit="1" customWidth="1"/>
    <col min="12815" max="12815" width="3.44140625" style="90" customWidth="1"/>
    <col min="12816" max="12816" width="10" style="90" bestFit="1" customWidth="1"/>
    <col min="12817" max="13061" width="9.109375" style="90"/>
    <col min="13062" max="13062" width="24" style="90" customWidth="1"/>
    <col min="13063" max="13066" width="8.44140625" style="90" bestFit="1" customWidth="1"/>
    <col min="13067" max="13067" width="9.6640625" style="90" bestFit="1" customWidth="1"/>
    <col min="13068" max="13068" width="3.44140625" style="90" customWidth="1"/>
    <col min="13069" max="13070" width="8.44140625" style="90" bestFit="1" customWidth="1"/>
    <col min="13071" max="13071" width="3.44140625" style="90" customWidth="1"/>
    <col min="13072" max="13072" width="10" style="90" bestFit="1" customWidth="1"/>
    <col min="13073" max="13317" width="9.109375" style="90"/>
    <col min="13318" max="13318" width="24" style="90" customWidth="1"/>
    <col min="13319" max="13322" width="8.44140625" style="90" bestFit="1" customWidth="1"/>
    <col min="13323" max="13323" width="9.6640625" style="90" bestFit="1" customWidth="1"/>
    <col min="13324" max="13324" width="3.44140625" style="90" customWidth="1"/>
    <col min="13325" max="13326" width="8.44140625" style="90" bestFit="1" customWidth="1"/>
    <col min="13327" max="13327" width="3.44140625" style="90" customWidth="1"/>
    <col min="13328" max="13328" width="10" style="90" bestFit="1" customWidth="1"/>
    <col min="13329" max="13573" width="9.109375" style="90"/>
    <col min="13574" max="13574" width="24" style="90" customWidth="1"/>
    <col min="13575" max="13578" width="8.44140625" style="90" bestFit="1" customWidth="1"/>
    <col min="13579" max="13579" width="9.6640625" style="90" bestFit="1" customWidth="1"/>
    <col min="13580" max="13580" width="3.44140625" style="90" customWidth="1"/>
    <col min="13581" max="13582" width="8.44140625" style="90" bestFit="1" customWidth="1"/>
    <col min="13583" max="13583" width="3.44140625" style="90" customWidth="1"/>
    <col min="13584" max="13584" width="10" style="90" bestFit="1" customWidth="1"/>
    <col min="13585" max="13829" width="9.109375" style="90"/>
    <col min="13830" max="13830" width="24" style="90" customWidth="1"/>
    <col min="13831" max="13834" width="8.44140625" style="90" bestFit="1" customWidth="1"/>
    <col min="13835" max="13835" width="9.6640625" style="90" bestFit="1" customWidth="1"/>
    <col min="13836" max="13836" width="3.44140625" style="90" customWidth="1"/>
    <col min="13837" max="13838" width="8.44140625" style="90" bestFit="1" customWidth="1"/>
    <col min="13839" max="13839" width="3.44140625" style="90" customWidth="1"/>
    <col min="13840" max="13840" width="10" style="90" bestFit="1" customWidth="1"/>
    <col min="13841" max="14085" width="9.109375" style="90"/>
    <col min="14086" max="14086" width="24" style="90" customWidth="1"/>
    <col min="14087" max="14090" width="8.44140625" style="90" bestFit="1" customWidth="1"/>
    <col min="14091" max="14091" width="9.6640625" style="90" bestFit="1" customWidth="1"/>
    <col min="14092" max="14092" width="3.44140625" style="90" customWidth="1"/>
    <col min="14093" max="14094" width="8.44140625" style="90" bestFit="1" customWidth="1"/>
    <col min="14095" max="14095" width="3.44140625" style="90" customWidth="1"/>
    <col min="14096" max="14096" width="10" style="90" bestFit="1" customWidth="1"/>
    <col min="14097" max="14341" width="9.109375" style="90"/>
    <col min="14342" max="14342" width="24" style="90" customWidth="1"/>
    <col min="14343" max="14346" width="8.44140625" style="90" bestFit="1" customWidth="1"/>
    <col min="14347" max="14347" width="9.6640625" style="90" bestFit="1" customWidth="1"/>
    <col min="14348" max="14348" width="3.44140625" style="90" customWidth="1"/>
    <col min="14349" max="14350" width="8.44140625" style="90" bestFit="1" customWidth="1"/>
    <col min="14351" max="14351" width="3.44140625" style="90" customWidth="1"/>
    <col min="14352" max="14352" width="10" style="90" bestFit="1" customWidth="1"/>
    <col min="14353" max="14597" width="9.109375" style="90"/>
    <col min="14598" max="14598" width="24" style="90" customWidth="1"/>
    <col min="14599" max="14602" width="8.44140625" style="90" bestFit="1" customWidth="1"/>
    <col min="14603" max="14603" width="9.6640625" style="90" bestFit="1" customWidth="1"/>
    <col min="14604" max="14604" width="3.44140625" style="90" customWidth="1"/>
    <col min="14605" max="14606" width="8.44140625" style="90" bestFit="1" customWidth="1"/>
    <col min="14607" max="14607" width="3.44140625" style="90" customWidth="1"/>
    <col min="14608" max="14608" width="10" style="90" bestFit="1" customWidth="1"/>
    <col min="14609" max="14853" width="9.109375" style="90"/>
    <col min="14854" max="14854" width="24" style="90" customWidth="1"/>
    <col min="14855" max="14858" width="8.44140625" style="90" bestFit="1" customWidth="1"/>
    <col min="14859" max="14859" width="9.6640625" style="90" bestFit="1" customWidth="1"/>
    <col min="14860" max="14860" width="3.44140625" style="90" customWidth="1"/>
    <col min="14861" max="14862" width="8.44140625" style="90" bestFit="1" customWidth="1"/>
    <col min="14863" max="14863" width="3.44140625" style="90" customWidth="1"/>
    <col min="14864" max="14864" width="10" style="90" bestFit="1" customWidth="1"/>
    <col min="14865" max="15109" width="9.109375" style="90"/>
    <col min="15110" max="15110" width="24" style="90" customWidth="1"/>
    <col min="15111" max="15114" width="8.44140625" style="90" bestFit="1" customWidth="1"/>
    <col min="15115" max="15115" width="9.6640625" style="90" bestFit="1" customWidth="1"/>
    <col min="15116" max="15116" width="3.44140625" style="90" customWidth="1"/>
    <col min="15117" max="15118" width="8.44140625" style="90" bestFit="1" customWidth="1"/>
    <col min="15119" max="15119" width="3.44140625" style="90" customWidth="1"/>
    <col min="15120" max="15120" width="10" style="90" bestFit="1" customWidth="1"/>
    <col min="15121" max="15365" width="9.109375" style="90"/>
    <col min="15366" max="15366" width="24" style="90" customWidth="1"/>
    <col min="15367" max="15370" width="8.44140625" style="90" bestFit="1" customWidth="1"/>
    <col min="15371" max="15371" width="9.6640625" style="90" bestFit="1" customWidth="1"/>
    <col min="15372" max="15372" width="3.44140625" style="90" customWidth="1"/>
    <col min="15373" max="15374" width="8.44140625" style="90" bestFit="1" customWidth="1"/>
    <col min="15375" max="15375" width="3.44140625" style="90" customWidth="1"/>
    <col min="15376" max="15376" width="10" style="90" bestFit="1" customWidth="1"/>
    <col min="15377" max="15621" width="9.109375" style="90"/>
    <col min="15622" max="15622" width="24" style="90" customWidth="1"/>
    <col min="15623" max="15626" width="8.44140625" style="90" bestFit="1" customWidth="1"/>
    <col min="15627" max="15627" width="9.6640625" style="90" bestFit="1" customWidth="1"/>
    <col min="15628" max="15628" width="3.44140625" style="90" customWidth="1"/>
    <col min="15629" max="15630" width="8.44140625" style="90" bestFit="1" customWidth="1"/>
    <col min="15631" max="15631" width="3.44140625" style="90" customWidth="1"/>
    <col min="15632" max="15632" width="10" style="90" bestFit="1" customWidth="1"/>
    <col min="15633" max="15877" width="9.109375" style="90"/>
    <col min="15878" max="15878" width="24" style="90" customWidth="1"/>
    <col min="15879" max="15882" width="8.44140625" style="90" bestFit="1" customWidth="1"/>
    <col min="15883" max="15883" width="9.6640625" style="90" bestFit="1" customWidth="1"/>
    <col min="15884" max="15884" width="3.44140625" style="90" customWidth="1"/>
    <col min="15885" max="15886" width="8.44140625" style="90" bestFit="1" customWidth="1"/>
    <col min="15887" max="15887" width="3.44140625" style="90" customWidth="1"/>
    <col min="15888" max="15888" width="10" style="90" bestFit="1" customWidth="1"/>
    <col min="15889" max="16133" width="9.109375" style="90"/>
    <col min="16134" max="16134" width="24" style="90" customWidth="1"/>
    <col min="16135" max="16138" width="8.44140625" style="90" bestFit="1" customWidth="1"/>
    <col min="16139" max="16139" width="9.6640625" style="90" bestFit="1" customWidth="1"/>
    <col min="16140" max="16140" width="3.44140625" style="90" customWidth="1"/>
    <col min="16141" max="16142" width="8.44140625" style="90" bestFit="1" customWidth="1"/>
    <col min="16143" max="16143" width="3.44140625" style="90" customWidth="1"/>
    <col min="16144" max="16144" width="10" style="90" bestFit="1" customWidth="1"/>
    <col min="16145" max="16384" width="9.109375" style="90"/>
  </cols>
  <sheetData>
    <row r="1" spans="1:19" x14ac:dyDescent="0.25">
      <c r="A1" s="88" t="s">
        <v>83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x14ac:dyDescent="0.25">
      <c r="A2" s="88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x14ac:dyDescent="0.2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x14ac:dyDescent="0.25">
      <c r="A4" s="91" t="s">
        <v>84</v>
      </c>
      <c r="B4" s="138">
        <v>2016</v>
      </c>
      <c r="C4" s="138"/>
      <c r="D4" s="138"/>
      <c r="E4" s="138"/>
      <c r="F4" s="138"/>
      <c r="G4" s="92"/>
      <c r="H4" s="138">
        <v>2017</v>
      </c>
      <c r="I4" s="138"/>
      <c r="J4" s="138"/>
      <c r="K4" s="138"/>
      <c r="L4" s="138"/>
      <c r="M4" s="89"/>
      <c r="N4" s="138" t="s">
        <v>102</v>
      </c>
      <c r="O4" s="138"/>
      <c r="P4" s="138"/>
      <c r="Q4" s="138"/>
      <c r="R4" s="138"/>
      <c r="S4" s="89"/>
    </row>
    <row r="5" spans="1:19" x14ac:dyDescent="0.25">
      <c r="A5" s="93"/>
      <c r="B5" s="94" t="s">
        <v>3</v>
      </c>
      <c r="C5" s="94" t="s">
        <v>4</v>
      </c>
      <c r="D5" s="94" t="s">
        <v>5</v>
      </c>
      <c r="E5" s="94" t="s">
        <v>6</v>
      </c>
      <c r="F5" s="94" t="s">
        <v>7</v>
      </c>
      <c r="G5" s="94"/>
      <c r="H5" s="95" t="s">
        <v>3</v>
      </c>
      <c r="I5" s="95" t="s">
        <v>4</v>
      </c>
      <c r="J5" s="95" t="s">
        <v>5</v>
      </c>
      <c r="K5" s="95" t="s">
        <v>6</v>
      </c>
      <c r="L5" s="95" t="s">
        <v>97</v>
      </c>
      <c r="M5" s="89"/>
      <c r="N5" s="95" t="s">
        <v>3</v>
      </c>
      <c r="O5" s="95" t="s">
        <v>4</v>
      </c>
      <c r="P5" s="95" t="s">
        <v>5</v>
      </c>
      <c r="Q5" s="95" t="s">
        <v>6</v>
      </c>
      <c r="R5" s="95" t="s">
        <v>97</v>
      </c>
      <c r="S5" s="89"/>
    </row>
    <row r="6" spans="1:19" x14ac:dyDescent="0.25">
      <c r="A6" s="93"/>
      <c r="B6" s="94"/>
      <c r="C6" s="94"/>
      <c r="D6" s="94"/>
      <c r="E6" s="94"/>
      <c r="F6" s="94"/>
      <c r="G6" s="94"/>
      <c r="H6" s="95"/>
      <c r="I6" s="95"/>
      <c r="J6" s="95"/>
      <c r="K6" s="95"/>
      <c r="L6" s="95"/>
      <c r="M6" s="89"/>
      <c r="N6" s="89"/>
      <c r="O6" s="89"/>
      <c r="P6" s="89"/>
      <c r="Q6" s="89"/>
      <c r="R6" s="89"/>
      <c r="S6" s="89"/>
    </row>
    <row r="7" spans="1:19" x14ac:dyDescent="0.25">
      <c r="A7" s="88" t="s">
        <v>85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89"/>
    </row>
    <row r="8" spans="1:19" x14ac:dyDescent="0.25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89"/>
      <c r="N8" s="89"/>
      <c r="O8" s="89"/>
      <c r="P8" s="89"/>
      <c r="Q8" s="89"/>
      <c r="R8" s="89"/>
      <c r="S8" s="89"/>
    </row>
    <row r="9" spans="1:19" x14ac:dyDescent="0.25">
      <c r="A9" s="91" t="s">
        <v>86</v>
      </c>
      <c r="B9" s="97">
        <v>94</v>
      </c>
      <c r="C9" s="97">
        <v>102</v>
      </c>
      <c r="D9" s="97">
        <v>97</v>
      </c>
      <c r="E9" s="97">
        <v>95</v>
      </c>
      <c r="F9" s="97">
        <f>SUM(B9:E9)</f>
        <v>388</v>
      </c>
      <c r="G9" s="97"/>
      <c r="H9" s="97">
        <v>88</v>
      </c>
      <c r="I9" s="97">
        <v>92</v>
      </c>
      <c r="J9" s="97">
        <v>86</v>
      </c>
      <c r="K9" s="97"/>
      <c r="L9" s="97">
        <f>SUM(H9:J9)</f>
        <v>266</v>
      </c>
      <c r="M9" s="89"/>
      <c r="N9" s="98">
        <v>-5.5E-2</v>
      </c>
      <c r="O9" s="98">
        <v>-8.5999999999999993E-2</v>
      </c>
      <c r="P9" s="98">
        <v>-0.127</v>
      </c>
      <c r="Q9" s="98"/>
      <c r="R9" s="98">
        <v>-8.8999999999999996E-2</v>
      </c>
      <c r="S9" s="89"/>
    </row>
    <row r="10" spans="1:19" x14ac:dyDescent="0.25">
      <c r="A10" s="91" t="s">
        <v>87</v>
      </c>
      <c r="B10" s="97">
        <v>347</v>
      </c>
      <c r="C10" s="97">
        <v>415</v>
      </c>
      <c r="D10" s="97">
        <v>362</v>
      </c>
      <c r="E10" s="97">
        <v>401</v>
      </c>
      <c r="F10" s="97">
        <f>SUM(B10:E10)</f>
        <v>1525</v>
      </c>
      <c r="G10" s="97"/>
      <c r="H10" s="97">
        <v>317</v>
      </c>
      <c r="I10" s="97">
        <v>342</v>
      </c>
      <c r="J10" s="97">
        <v>334</v>
      </c>
      <c r="K10" s="97"/>
      <c r="L10" s="97">
        <f>SUM(H10:J10)</f>
        <v>993</v>
      </c>
      <c r="M10" s="89"/>
      <c r="N10" s="98">
        <v>-7.0000000000000007E-2</v>
      </c>
      <c r="O10" s="98">
        <v>-0.16300000000000001</v>
      </c>
      <c r="P10" s="98">
        <v>-8.5000000000000006E-2</v>
      </c>
      <c r="Q10" s="98"/>
      <c r="R10" s="98">
        <v>-0.109</v>
      </c>
      <c r="S10" s="89"/>
    </row>
    <row r="11" spans="1:19" x14ac:dyDescent="0.25">
      <c r="A11" s="91" t="s">
        <v>88</v>
      </c>
      <c r="B11" s="97">
        <v>99</v>
      </c>
      <c r="C11" s="97">
        <v>126</v>
      </c>
      <c r="D11" s="97">
        <v>108</v>
      </c>
      <c r="E11" s="97">
        <v>150</v>
      </c>
      <c r="F11" s="97">
        <f>SUM(B11:E11)</f>
        <v>483</v>
      </c>
      <c r="G11" s="97"/>
      <c r="H11" s="97">
        <v>93</v>
      </c>
      <c r="I11" s="97">
        <v>106</v>
      </c>
      <c r="J11" s="97">
        <v>97</v>
      </c>
      <c r="K11" s="97"/>
      <c r="L11" s="97">
        <f t="shared" ref="L11:L12" si="0">SUM(H11:J11)</f>
        <v>296</v>
      </c>
      <c r="M11" s="89"/>
      <c r="N11" s="98">
        <v>-3.6999999999999998E-2</v>
      </c>
      <c r="O11" s="98">
        <v>-0.13900000000000001</v>
      </c>
      <c r="P11" s="98">
        <v>-0.11799999999999999</v>
      </c>
      <c r="Q11" s="98"/>
      <c r="R11" s="98">
        <v>-0.10199999999999999</v>
      </c>
      <c r="S11" s="89"/>
    </row>
    <row r="12" spans="1:19" x14ac:dyDescent="0.25">
      <c r="A12" s="91" t="s">
        <v>30</v>
      </c>
      <c r="B12" s="99">
        <v>2</v>
      </c>
      <c r="C12" s="99">
        <v>7</v>
      </c>
      <c r="D12" s="99">
        <v>6</v>
      </c>
      <c r="E12" s="99">
        <v>8</v>
      </c>
      <c r="F12" s="99">
        <f>SUM(B12:E12)</f>
        <v>23</v>
      </c>
      <c r="G12" s="97"/>
      <c r="H12" s="99">
        <v>4.2619926636438059</v>
      </c>
      <c r="I12" s="99">
        <v>6</v>
      </c>
      <c r="J12" s="99">
        <v>4</v>
      </c>
      <c r="K12" s="99"/>
      <c r="L12" s="99">
        <f t="shared" si="0"/>
        <v>14.261992663643806</v>
      </c>
      <c r="M12" s="89"/>
      <c r="N12" s="100" t="s">
        <v>89</v>
      </c>
      <c r="O12" s="100" t="s">
        <v>89</v>
      </c>
      <c r="P12" s="100" t="s">
        <v>89</v>
      </c>
      <c r="Q12" s="100"/>
      <c r="R12" s="100" t="s">
        <v>89</v>
      </c>
      <c r="S12" s="89"/>
    </row>
    <row r="13" spans="1:19" x14ac:dyDescent="0.25">
      <c r="A13" s="101" t="s">
        <v>103</v>
      </c>
      <c r="B13" s="102">
        <f>SUM(B9:B12)</f>
        <v>542</v>
      </c>
      <c r="C13" s="102">
        <f>SUM(C9:C12)</f>
        <v>650</v>
      </c>
      <c r="D13" s="102">
        <f>SUM(D9:D12)</f>
        <v>573</v>
      </c>
      <c r="E13" s="102">
        <f>SUM(E9:E12)</f>
        <v>654</v>
      </c>
      <c r="F13" s="102">
        <f>SUM(F9:F12)</f>
        <v>2419</v>
      </c>
      <c r="G13" s="102"/>
      <c r="H13" s="102">
        <f>SUM(H9:H12)</f>
        <v>502.26199266364381</v>
      </c>
      <c r="I13" s="102">
        <f>SUM(I9:I12)</f>
        <v>546</v>
      </c>
      <c r="J13" s="102">
        <f>SUM(J9:J12)</f>
        <v>521</v>
      </c>
      <c r="K13" s="102">
        <f>SUM(K9:K12)</f>
        <v>0</v>
      </c>
      <c r="L13" s="102">
        <f>SUM(H13:J13)</f>
        <v>1569.2619926636439</v>
      </c>
      <c r="M13" s="89"/>
      <c r="N13" s="103">
        <v>-5.7000000000000002E-2</v>
      </c>
      <c r="O13" s="103">
        <v>-0.14599999999999999</v>
      </c>
      <c r="P13" s="103">
        <v>-0.1</v>
      </c>
      <c r="Q13" s="103"/>
      <c r="R13" s="103">
        <v>-0.104</v>
      </c>
      <c r="S13" s="89"/>
    </row>
    <row r="14" spans="1:19" x14ac:dyDescent="0.25">
      <c r="A14" s="104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89"/>
      <c r="N14" s="89"/>
      <c r="O14" s="89"/>
      <c r="P14" s="89"/>
      <c r="Q14" s="89"/>
      <c r="R14" s="89"/>
      <c r="S14" s="89"/>
    </row>
    <row r="15" spans="1:19" x14ac:dyDescent="0.25">
      <c r="A15" s="105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89"/>
      <c r="N15" s="89"/>
      <c r="O15" s="89"/>
      <c r="P15" s="89"/>
      <c r="Q15" s="89"/>
      <c r="R15" s="89"/>
      <c r="S15" s="89"/>
    </row>
    <row r="16" spans="1:19" x14ac:dyDescent="0.25">
      <c r="A16" s="106" t="s">
        <v>90</v>
      </c>
      <c r="B16" s="97">
        <v>1542</v>
      </c>
      <c r="C16" s="97">
        <v>1654</v>
      </c>
      <c r="D16" s="97">
        <v>1597</v>
      </c>
      <c r="E16" s="97">
        <v>1627</v>
      </c>
      <c r="F16" s="97">
        <f>SUM(B16:E16)</f>
        <v>6420</v>
      </c>
      <c r="G16" s="97"/>
      <c r="H16" s="97">
        <v>1473</v>
      </c>
      <c r="I16" s="97">
        <v>1534</v>
      </c>
      <c r="J16" s="97">
        <v>1514</v>
      </c>
      <c r="K16" s="97"/>
      <c r="L16" s="97">
        <f t="shared" ref="L16:L18" si="1">SUM(H16:J16)</f>
        <v>4521</v>
      </c>
      <c r="M16" s="89"/>
      <c r="N16" s="98">
        <v>-4.8000000000000001E-2</v>
      </c>
      <c r="O16" s="98">
        <v>-6.9000000000000006E-2</v>
      </c>
      <c r="P16" s="98">
        <v>-5.7000000000000002E-2</v>
      </c>
      <c r="Q16" s="98"/>
      <c r="R16" s="98">
        <v>-5.8000000000000003E-2</v>
      </c>
      <c r="S16" s="89"/>
    </row>
    <row r="17" spans="1:19" x14ac:dyDescent="0.25">
      <c r="A17" s="91" t="s">
        <v>91</v>
      </c>
      <c r="B17" s="97">
        <v>919</v>
      </c>
      <c r="C17" s="97">
        <v>982</v>
      </c>
      <c r="D17" s="97">
        <v>880</v>
      </c>
      <c r="E17" s="97">
        <v>955</v>
      </c>
      <c r="F17" s="97">
        <f>SUM(B17:E17)</f>
        <v>3736</v>
      </c>
      <c r="G17" s="97"/>
      <c r="H17" s="97">
        <v>851.64311125998279</v>
      </c>
      <c r="I17" s="97">
        <v>895</v>
      </c>
      <c r="J17" s="97">
        <v>853</v>
      </c>
      <c r="K17" s="97"/>
      <c r="L17" s="97">
        <f t="shared" si="1"/>
        <v>2599.643111259983</v>
      </c>
      <c r="M17" s="89"/>
      <c r="N17" s="98">
        <v>-1.4999999999999999E-2</v>
      </c>
      <c r="O17" s="98">
        <v>-4.5999999999999999E-2</v>
      </c>
      <c r="P17" s="98">
        <v>-5.0999999999999997E-2</v>
      </c>
      <c r="Q17" s="98"/>
      <c r="R17" s="98">
        <v>-3.6999999999999998E-2</v>
      </c>
      <c r="S17" s="89"/>
    </row>
    <row r="18" spans="1:19" x14ac:dyDescent="0.25">
      <c r="A18" s="106" t="s">
        <v>30</v>
      </c>
      <c r="B18" s="99">
        <v>154</v>
      </c>
      <c r="C18" s="99">
        <v>157</v>
      </c>
      <c r="D18" s="99">
        <v>152</v>
      </c>
      <c r="E18" s="99">
        <v>152</v>
      </c>
      <c r="F18" s="99">
        <f>SUM(B18:E18)</f>
        <v>615</v>
      </c>
      <c r="G18" s="97"/>
      <c r="H18" s="99">
        <v>129.35688874001721</v>
      </c>
      <c r="I18" s="99">
        <v>138</v>
      </c>
      <c r="J18" s="99">
        <v>130</v>
      </c>
      <c r="K18" s="99"/>
      <c r="L18" s="99">
        <f t="shared" si="1"/>
        <v>397.35688874001721</v>
      </c>
      <c r="M18" s="89"/>
      <c r="N18" s="98">
        <v>-0.16200000000000001</v>
      </c>
      <c r="O18" s="98">
        <v>-0.121</v>
      </c>
      <c r="P18" s="98">
        <v>-0.14499999999999999</v>
      </c>
      <c r="Q18" s="98"/>
      <c r="R18" s="98">
        <v>-0.14299999999999999</v>
      </c>
      <c r="S18" s="89"/>
    </row>
    <row r="19" spans="1:19" x14ac:dyDescent="0.25">
      <c r="A19" s="101" t="s">
        <v>92</v>
      </c>
      <c r="B19" s="107">
        <f>SUM(B16:B18)</f>
        <v>2615</v>
      </c>
      <c r="C19" s="107">
        <f>SUM(C16:C18)</f>
        <v>2793</v>
      </c>
      <c r="D19" s="107">
        <f>SUM(D16:D18)</f>
        <v>2629</v>
      </c>
      <c r="E19" s="107">
        <f>SUM(E16:E18)</f>
        <v>2734</v>
      </c>
      <c r="F19" s="107">
        <f>SUM(F16:F18)</f>
        <v>10771</v>
      </c>
      <c r="G19" s="107"/>
      <c r="H19" s="107">
        <f>SUM(H16:H18)</f>
        <v>2454</v>
      </c>
      <c r="I19" s="107">
        <f>SUM(I16:I18)</f>
        <v>2567</v>
      </c>
      <c r="J19" s="107">
        <f>SUM(J16:J18)</f>
        <v>2497</v>
      </c>
      <c r="K19" s="107">
        <f>SUM(K16:K18)</f>
        <v>0</v>
      </c>
      <c r="L19" s="107">
        <f>SUM(H19:J19)</f>
        <v>7518</v>
      </c>
      <c r="M19" s="89"/>
      <c r="N19" s="103">
        <v>-4.2999999999999997E-2</v>
      </c>
      <c r="O19" s="103">
        <v>-6.4000000000000001E-2</v>
      </c>
      <c r="P19" s="103">
        <v>-5.8999999999999997E-2</v>
      </c>
      <c r="Q19" s="103"/>
      <c r="R19" s="103">
        <v>-5.6000000000000001E-2</v>
      </c>
      <c r="S19" s="89"/>
    </row>
    <row r="20" spans="1:19" ht="18" customHeight="1" x14ac:dyDescent="0.25">
      <c r="A20" s="108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89"/>
      <c r="N20" s="89"/>
      <c r="O20" s="89"/>
      <c r="P20" s="89"/>
      <c r="Q20" s="89"/>
      <c r="R20" s="89"/>
      <c r="S20" s="89"/>
    </row>
    <row r="21" spans="1:19" ht="16.2" customHeight="1" x14ac:dyDescent="0.25">
      <c r="A21" s="88" t="s">
        <v>104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89"/>
    </row>
    <row r="22" spans="1:19" x14ac:dyDescent="0.2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89"/>
      <c r="N22" s="89"/>
      <c r="O22" s="89"/>
      <c r="P22" s="89"/>
      <c r="Q22" s="89"/>
      <c r="R22" s="89"/>
      <c r="S22" s="89"/>
    </row>
    <row r="23" spans="1:19" x14ac:dyDescent="0.25">
      <c r="A23" s="110" t="s">
        <v>105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89"/>
      <c r="N23" s="89"/>
      <c r="O23" s="89"/>
      <c r="P23" s="89"/>
      <c r="Q23" s="89"/>
      <c r="R23" s="89"/>
      <c r="S23" s="89"/>
    </row>
    <row r="24" spans="1:19" x14ac:dyDescent="0.25">
      <c r="A24" s="91" t="s">
        <v>93</v>
      </c>
      <c r="B24" s="111">
        <v>0.01</v>
      </c>
      <c r="C24" s="111">
        <v>-0.09</v>
      </c>
      <c r="D24" s="111">
        <v>0.16</v>
      </c>
      <c r="E24" s="111">
        <v>-0.08</v>
      </c>
      <c r="F24" s="111">
        <v>-0.01</v>
      </c>
      <c r="G24" s="111"/>
      <c r="H24" s="111">
        <v>0.15</v>
      </c>
      <c r="I24" s="111">
        <v>0.24</v>
      </c>
      <c r="J24" s="111">
        <v>0.23</v>
      </c>
      <c r="K24" s="111"/>
      <c r="L24" s="111">
        <v>0.2</v>
      </c>
      <c r="M24" s="89"/>
      <c r="N24" s="89"/>
      <c r="O24" s="89"/>
      <c r="P24" s="89"/>
      <c r="Q24" s="89"/>
      <c r="R24" s="89"/>
      <c r="S24" s="89"/>
    </row>
    <row r="25" spans="1:19" x14ac:dyDescent="0.25">
      <c r="A25" s="91" t="s">
        <v>94</v>
      </c>
      <c r="B25" s="111">
        <v>-0.16</v>
      </c>
      <c r="C25" s="111">
        <v>0.02</v>
      </c>
      <c r="D25" s="111">
        <v>-0.12</v>
      </c>
      <c r="E25" s="111">
        <v>-0.19</v>
      </c>
      <c r="F25" s="111">
        <v>-0.12</v>
      </c>
      <c r="G25" s="111"/>
      <c r="H25" s="111">
        <v>0.01</v>
      </c>
      <c r="I25" s="111">
        <v>0.1</v>
      </c>
      <c r="J25" s="111">
        <v>0.26</v>
      </c>
      <c r="K25" s="111"/>
      <c r="L25" s="111">
        <v>0.12</v>
      </c>
      <c r="M25" s="89"/>
      <c r="N25" s="89"/>
      <c r="O25" s="89"/>
      <c r="P25" s="89"/>
      <c r="Q25" s="89"/>
      <c r="R25" s="89"/>
      <c r="S25" s="89"/>
    </row>
    <row r="26" spans="1:19" x14ac:dyDescent="0.25">
      <c r="A26" s="9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89"/>
      <c r="N26" s="89"/>
      <c r="O26" s="89"/>
      <c r="P26" s="89"/>
      <c r="Q26" s="89"/>
      <c r="R26" s="89"/>
      <c r="S26" s="89"/>
    </row>
    <row r="27" spans="1:19" x14ac:dyDescent="0.25">
      <c r="A27" s="110" t="s">
        <v>87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89"/>
      <c r="N27" s="89"/>
      <c r="O27" s="89"/>
      <c r="P27" s="89"/>
      <c r="Q27" s="89"/>
      <c r="R27" s="89"/>
      <c r="S27" s="89"/>
    </row>
    <row r="28" spans="1:19" x14ac:dyDescent="0.25">
      <c r="A28" s="91" t="s">
        <v>93</v>
      </c>
      <c r="B28" s="111">
        <v>0.01</v>
      </c>
      <c r="C28" s="111">
        <v>0.06</v>
      </c>
      <c r="D28" s="111">
        <v>7.0000000000000007E-2</v>
      </c>
      <c r="E28" s="112">
        <v>0</v>
      </c>
      <c r="F28" s="111">
        <v>0.03</v>
      </c>
      <c r="G28" s="111"/>
      <c r="H28" s="112">
        <v>0</v>
      </c>
      <c r="I28" s="111">
        <v>-0.15</v>
      </c>
      <c r="J28" s="112">
        <v>0</v>
      </c>
      <c r="K28" s="111"/>
      <c r="L28" s="111">
        <v>-0.06</v>
      </c>
      <c r="M28" s="89"/>
      <c r="N28" s="89"/>
      <c r="O28" s="89"/>
      <c r="P28" s="89"/>
      <c r="Q28" s="89"/>
      <c r="R28" s="89"/>
      <c r="S28" s="89"/>
    </row>
    <row r="29" spans="1:19" x14ac:dyDescent="0.25">
      <c r="A29" s="91" t="s">
        <v>94</v>
      </c>
      <c r="B29" s="111">
        <v>-0.14000000000000001</v>
      </c>
      <c r="C29" s="111">
        <v>-0.14000000000000001</v>
      </c>
      <c r="D29" s="111">
        <v>-0.24</v>
      </c>
      <c r="E29" s="111">
        <v>-0.13</v>
      </c>
      <c r="F29" s="111">
        <v>-0.16</v>
      </c>
      <c r="G29" s="111"/>
      <c r="H29" s="111">
        <v>-0.24</v>
      </c>
      <c r="I29" s="111">
        <v>-0.14000000000000001</v>
      </c>
      <c r="J29" s="111">
        <v>-0.11</v>
      </c>
      <c r="K29" s="111"/>
      <c r="L29" s="111">
        <v>-0.16</v>
      </c>
      <c r="M29" s="89"/>
      <c r="N29" s="89"/>
      <c r="O29" s="89"/>
      <c r="P29" s="89"/>
      <c r="Q29" s="89"/>
      <c r="R29" s="89"/>
      <c r="S29" s="89"/>
    </row>
    <row r="30" spans="1:19" x14ac:dyDescent="0.25">
      <c r="A30" s="9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89"/>
      <c r="N30" s="89"/>
      <c r="O30" s="89"/>
      <c r="P30" s="89"/>
      <c r="Q30" s="89"/>
      <c r="R30" s="89"/>
      <c r="S30" s="89"/>
    </row>
    <row r="31" spans="1:19" x14ac:dyDescent="0.25">
      <c r="A31" s="110" t="s">
        <v>88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89"/>
      <c r="N31" s="89"/>
      <c r="O31" s="89"/>
      <c r="P31" s="89"/>
      <c r="Q31" s="89"/>
      <c r="R31" s="89"/>
      <c r="S31" s="89"/>
    </row>
    <row r="32" spans="1:19" x14ac:dyDescent="0.25">
      <c r="A32" s="91" t="s">
        <v>93</v>
      </c>
      <c r="B32" s="111">
        <v>0.56000000000000005</v>
      </c>
      <c r="C32" s="111">
        <v>0.14000000000000001</v>
      </c>
      <c r="D32" s="111">
        <v>0.06</v>
      </c>
      <c r="E32" s="111">
        <v>0.03</v>
      </c>
      <c r="F32" s="111">
        <v>0.16</v>
      </c>
      <c r="G32" s="111"/>
      <c r="H32" s="111">
        <v>-0.15</v>
      </c>
      <c r="I32" s="111">
        <v>-0.09</v>
      </c>
      <c r="J32" s="111">
        <v>-0.02</v>
      </c>
      <c r="K32" s="111"/>
      <c r="L32" s="111">
        <v>-0.09</v>
      </c>
      <c r="M32" s="89"/>
      <c r="N32" s="89"/>
      <c r="O32" s="89"/>
      <c r="P32" s="89"/>
      <c r="Q32" s="89"/>
      <c r="R32" s="89"/>
      <c r="S32" s="89"/>
    </row>
    <row r="33" spans="1:19" x14ac:dyDescent="0.25">
      <c r="A33" s="91" t="s">
        <v>94</v>
      </c>
      <c r="B33" s="113">
        <v>-0.08</v>
      </c>
      <c r="C33" s="113">
        <v>-0.21</v>
      </c>
      <c r="D33" s="113">
        <v>-0.01</v>
      </c>
      <c r="E33" s="113">
        <v>-0.18</v>
      </c>
      <c r="F33" s="113">
        <v>-0.13</v>
      </c>
      <c r="G33" s="114"/>
      <c r="H33" s="113">
        <v>-0.25</v>
      </c>
      <c r="I33" s="113">
        <v>-0.34</v>
      </c>
      <c r="J33" s="113">
        <v>-0.32</v>
      </c>
      <c r="K33" s="113"/>
      <c r="L33" s="113">
        <v>-0.31</v>
      </c>
      <c r="M33" s="89"/>
      <c r="N33" s="89"/>
      <c r="O33" s="89"/>
      <c r="P33" s="89"/>
      <c r="Q33" s="89"/>
      <c r="R33" s="89"/>
      <c r="S33" s="89"/>
    </row>
    <row r="34" spans="1:19" x14ac:dyDescent="0.25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89"/>
      <c r="N34" s="89"/>
      <c r="O34" s="89"/>
      <c r="P34" s="89"/>
      <c r="Q34" s="89"/>
      <c r="R34" s="89"/>
      <c r="S34" s="89"/>
    </row>
    <row r="35" spans="1:19" x14ac:dyDescent="0.25">
      <c r="A35" s="106" t="s">
        <v>95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89"/>
      <c r="N35" s="89"/>
      <c r="O35" s="89"/>
      <c r="P35" s="89"/>
      <c r="Q35" s="89"/>
      <c r="R35" s="89"/>
      <c r="S35" s="89"/>
    </row>
    <row r="36" spans="1:19" ht="33" customHeight="1" x14ac:dyDescent="0.25">
      <c r="A36" s="139" t="s">
        <v>106</v>
      </c>
      <c r="B36" s="139"/>
      <c r="C36" s="139"/>
      <c r="D36" s="139"/>
      <c r="E36" s="139"/>
      <c r="F36" s="139"/>
      <c r="G36" s="139"/>
      <c r="H36" s="139"/>
      <c r="I36" s="139"/>
      <c r="J36" s="119"/>
      <c r="K36" s="119"/>
      <c r="L36" s="117"/>
      <c r="M36" s="89"/>
      <c r="N36" s="89"/>
      <c r="O36" s="89"/>
      <c r="P36" s="89"/>
      <c r="Q36" s="89"/>
      <c r="R36" s="89"/>
      <c r="S36" s="89"/>
    </row>
    <row r="37" spans="1:19" x14ac:dyDescent="0.25">
      <c r="A37" s="89" t="s">
        <v>96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</row>
    <row r="38" spans="1:19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</row>
  </sheetData>
  <sheetProtection sheet="1" objects="1" scenarios="1"/>
  <mergeCells count="4">
    <mergeCell ref="B4:F4"/>
    <mergeCell ref="A36:I36"/>
    <mergeCell ref="H4:L4"/>
    <mergeCell ref="N4:R4"/>
  </mergeCells>
  <printOptions horizontalCentered="1"/>
  <pageMargins left="0.25" right="0.25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QA203 P&amp;L GAAP</vt:lpstr>
      <vt:lpstr>QA203 P&amp;L Non-GAAP</vt:lpstr>
      <vt:lpstr>QA203 Rev and Installs</vt:lpstr>
      <vt:lpstr>'QA203 P&amp;L GAAP'!Print_Area</vt:lpstr>
      <vt:lpstr>'QA203 P&amp;L Non-GAAP'!Print_Area</vt:lpstr>
      <vt:lpstr>'QA203 Rev and Installs'!Print_Area</vt:lpstr>
      <vt:lpstr>'QA203 P&amp;L GAAP'!Print_Titles</vt:lpstr>
      <vt:lpstr>'QA203 P&amp;L Non-GAAP'!Print_Titles</vt:lpstr>
    </vt:vector>
  </TitlesOfParts>
  <Company>Xerox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Anile, Joann</dc:creator>
  <cp:lastModifiedBy>O'Hanley, Lena</cp:lastModifiedBy>
  <cp:lastPrinted>2017-10-23T17:35:13Z</cp:lastPrinted>
  <dcterms:created xsi:type="dcterms:W3CDTF">2017-01-17T15:32:51Z</dcterms:created>
  <dcterms:modified xsi:type="dcterms:W3CDTF">2017-10-26T00:51:09Z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K4XLRetrievePerWS">
    <vt:lpwstr>Y</vt:lpwstr>
  </property>
  <property fmtid="{D5CDD505-2E9C-101B-9397-08002B2CF9AE}" pid="4" name="K4XLScatterRefresh">
    <vt:lpwstr>N</vt:lpwstr>
  </property>
  <property fmtid="{D5CDD505-2E9C-101B-9397-08002B2CF9AE}" pid="5" name="K4XLVersion">
    <vt:lpwstr>7.2.1.2549.4</vt:lpwstr>
  </property>
  <property fmtid="{D5CDD505-2E9C-101B-9397-08002B2CF9AE}" pid="6" name="K4XL KID">
    <vt:lpwstr/>
  </property>
  <property fmtid="{D5CDD505-2E9C-101B-9397-08002B2CF9AE}" pid="7" name="K4XL DBKID">
    <vt:lpwstr/>
  </property>
  <property fmtid="{D5CDD505-2E9C-101B-9397-08002B2CF9AE}" pid="8" name="SV_HIDDEN_GRID_QUERY_LIST_4F35BF76-6C0D-4D9B-82B2-816C12CF3733">
    <vt:lpwstr>empty_477D106A-C0D6-4607-AEBD-E2C9D60EA279</vt:lpwstr>
  </property>
</Properties>
</file>