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1760"/>
  </bookViews>
  <sheets>
    <sheet name="P&amp;L GAAP" sheetId="5" r:id="rId1"/>
    <sheet name="Non-GAAP" sheetId="6" r:id="rId2"/>
    <sheet name="Revenue breakdown and Installs" sheetId="8" r:id="rId3"/>
  </sheets>
  <externalReferences>
    <externalReference r:id="rId4"/>
    <externalReference r:id="rId5"/>
    <externalReference r:id="rId6"/>
    <externalReference r:id="rId7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#REF!</definedName>
    <definedName name="\c" localSheetId="0">#REF!</definedName>
    <definedName name="\c">#REF!</definedName>
    <definedName name="\d" localSheetId="1">#REF!</definedName>
    <definedName name="\d" localSheetId="0">#REF!</definedName>
    <definedName name="\d">#REF!</definedName>
    <definedName name="\e" localSheetId="1">#REF!</definedName>
    <definedName name="\e" localSheetId="0">#REF!</definedName>
    <definedName name="\e">#REF!</definedName>
    <definedName name="\f" localSheetId="1">#REF!</definedName>
    <definedName name="\f" localSheetId="0">#REF!</definedName>
    <definedName name="\f">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s" localSheetId="1">#REF!</definedName>
    <definedName name="\s" localSheetId="0">#REF!</definedName>
    <definedName name="\s">#REF!</definedName>
    <definedName name="\t" localSheetId="1">#REF!</definedName>
    <definedName name="\t" localSheetId="0">#REF!</definedName>
    <definedName name="\t">#REF!</definedName>
    <definedName name="\v" localSheetId="1">#REF!</definedName>
    <definedName name="\v" localSheetId="0">#REF!</definedName>
    <definedName name="\v">#REF!</definedName>
    <definedName name="\w" localSheetId="1">#REF!</definedName>
    <definedName name="\w" localSheetId="0">#REF!</definedName>
    <definedName name="\w">#REF!</definedName>
    <definedName name="\x" localSheetId="1">#REF!</definedName>
    <definedName name="\x" localSheetId="0">#REF!</definedName>
    <definedName name="\x">#REF!</definedName>
    <definedName name="\y" localSheetId="1">#REF!</definedName>
    <definedName name="\y" localSheetId="0">#REF!</definedName>
    <definedName name="\y">#REF!</definedName>
    <definedName name="_1_0ju" localSheetId="0">'[1]Q&amp;A 1020'!#REF!</definedName>
    <definedName name="_100_0ma">'[1]Q&amp;A 1020'!#REF!</definedName>
    <definedName name="_101_0se" localSheetId="0">'[1]Q&amp;A 1020'!#REF!</definedName>
    <definedName name="_102_0se" localSheetId="0">'[1]Q&amp;A 1020'!#REF!</definedName>
    <definedName name="_103_0se" localSheetId="0">'[1]Q&amp;A 1020'!#REF!</definedName>
    <definedName name="_11_0ju" localSheetId="1">'[1]Q&amp;A 1020'!#REF!</definedName>
    <definedName name="_111_0se" localSheetId="1">'[1]Q&amp;A 1020'!#REF!</definedName>
    <definedName name="_112_0se" localSheetId="1">'[1]Q&amp;A 1020'!#REF!</definedName>
    <definedName name="_113_0se" localSheetId="1">'[1]Q&amp;A 1020'!#REF!</definedName>
    <definedName name="_114_0se" localSheetId="1">'[1]Q&amp;A 1020'!#REF!</definedName>
    <definedName name="_115_0se">'[1]Q&amp;A 1020'!#REF!</definedName>
    <definedName name="_116de" localSheetId="0">'[1]Q&amp;A 1020'!#REF!</definedName>
    <definedName name="_119de" localSheetId="1">'[1]Q&amp;A 1020'!#REF!</definedName>
    <definedName name="_12_0ju" localSheetId="1">'[1]Q&amp;A 1020'!#REF!</definedName>
    <definedName name="_120de">'[1]Q&amp;A 1020'!#REF!</definedName>
    <definedName name="_121ju" localSheetId="0">'[1]Q&amp;A 1020'!#REF!</definedName>
    <definedName name="_124ju" localSheetId="1">'[1]Q&amp;A 1020'!#REF!</definedName>
    <definedName name="_125ju">'[1]Q&amp;A 1020'!#REF!</definedName>
    <definedName name="_126ma" localSheetId="0">'[1]Q&amp;A 1020'!#REF!</definedName>
    <definedName name="_129ma" localSheetId="1">'[1]Q&amp;A 1020'!#REF!</definedName>
    <definedName name="_13_0ju" localSheetId="1">'[1]Q&amp;A 1020'!#REF!</definedName>
    <definedName name="_130ma">'[1]Q&amp;A 1020'!#REF!</definedName>
    <definedName name="_131ma" localSheetId="0">'[1]Q&amp;A 1020'!#REF!</definedName>
    <definedName name="_134ma" localSheetId="1">'[1]Q&amp;A 1020'!#REF!</definedName>
    <definedName name="_135ma">'[1]Q&amp;A 1020'!#REF!</definedName>
    <definedName name="_136se" localSheetId="0">'[1]Q&amp;A 1020'!#REF!</definedName>
    <definedName name="_139se" localSheetId="1">'[1]Q&amp;A 1020'!#REF!</definedName>
    <definedName name="_14_0ju" localSheetId="1">'[1]Q&amp;A 1020'!#REF!</definedName>
    <definedName name="_140se">'[1]Q&amp;A 1020'!#REF!</definedName>
    <definedName name="_15_0ju">'[1]Q&amp;A 1020'!#REF!</definedName>
    <definedName name="_16ju" localSheetId="0">'[1]Q&amp;A 1020'!#REF!</definedName>
    <definedName name="_19ju" localSheetId="1">'[1]Q&amp;A 1020'!#REF!</definedName>
    <definedName name="_2_0ju" localSheetId="0">'[1]Q&amp;A 1020'!#REF!</definedName>
    <definedName name="_20ju">'[1]Q&amp;A 1020'!#REF!</definedName>
    <definedName name="_21_0lin" localSheetId="0">'[1]Q&amp;A 1020'!#REF!</definedName>
    <definedName name="_22_0lin" localSheetId="0">'[1]Q&amp;A 1020'!#REF!</definedName>
    <definedName name="_23_0lin" localSheetId="0">'[1]Q&amp;A 1020'!#REF!</definedName>
    <definedName name="_3_0ju" localSheetId="0">'[1]Q&amp;A 1020'!#REF!</definedName>
    <definedName name="_31_0lin" localSheetId="1">'[1]Q&amp;A 1020'!#REF!</definedName>
    <definedName name="_32_0lin" localSheetId="1">'[1]Q&amp;A 1020'!#REF!</definedName>
    <definedName name="_33_0lin" localSheetId="1">'[1]Q&amp;A 1020'!#REF!</definedName>
    <definedName name="_34_0lin" localSheetId="1">'[1]Q&amp;A 1020'!#REF!</definedName>
    <definedName name="_35_0lin">'[1]Q&amp;A 1020'!#REF!</definedName>
    <definedName name="_36lin" localSheetId="0">'[1]Q&amp;A 1020'!#REF!</definedName>
    <definedName name="_39lin" localSheetId="1">'[1]Q&amp;A 1020'!#REF!</definedName>
    <definedName name="_40lin">'[1]Q&amp;A 1020'!#REF!</definedName>
    <definedName name="_41_0de" localSheetId="0">'[1]Q&amp;A 1020'!#REF!</definedName>
    <definedName name="_42_0de" localSheetId="0">'[1]Q&amp;A 1020'!#REF!</definedName>
    <definedName name="_43_0de" localSheetId="0">'[1]Q&amp;A 1020'!#REF!</definedName>
    <definedName name="_51_0de" localSheetId="1">'[1]Q&amp;A 1020'!#REF!</definedName>
    <definedName name="_52_0de" localSheetId="1">'[1]Q&amp;A 1020'!#REF!</definedName>
    <definedName name="_53_0de" localSheetId="1">'[1]Q&amp;A 1020'!#REF!</definedName>
    <definedName name="_54_0de" localSheetId="1">'[1]Q&amp;A 1020'!#REF!</definedName>
    <definedName name="_55_0de">'[1]Q&amp;A 1020'!#REF!</definedName>
    <definedName name="_56_0ju" localSheetId="0">'[1]Q&amp;A 1020'!#REF!</definedName>
    <definedName name="_57_0ju" localSheetId="0">'[1]Q&amp;A 1020'!#REF!</definedName>
    <definedName name="_58_0ju" localSheetId="0">'[1]Q&amp;A 1020'!#REF!</definedName>
    <definedName name="_66_0ju" localSheetId="1">'[1]Q&amp;A 1020'!#REF!</definedName>
    <definedName name="_67_0ju" localSheetId="1">'[1]Q&amp;A 1020'!#REF!</definedName>
    <definedName name="_68_0ju" localSheetId="1">'[1]Q&amp;A 1020'!#REF!</definedName>
    <definedName name="_69_0ju" localSheetId="1">'[1]Q&amp;A 1020'!#REF!</definedName>
    <definedName name="_70_0ju">'[1]Q&amp;A 1020'!#REF!</definedName>
    <definedName name="_71_0ma" localSheetId="0">'[1]Q&amp;A 1020'!#REF!</definedName>
    <definedName name="_72_0ma" localSheetId="0">'[1]Q&amp;A 1020'!#REF!</definedName>
    <definedName name="_73_0ma" localSheetId="0">'[1]Q&amp;A 1020'!#REF!</definedName>
    <definedName name="_81_0ma" localSheetId="1">'[1]Q&amp;A 1020'!#REF!</definedName>
    <definedName name="_82_0ma" localSheetId="1">'[1]Q&amp;A 1020'!#REF!</definedName>
    <definedName name="_83_0ma" localSheetId="1">'[1]Q&amp;A 1020'!#REF!</definedName>
    <definedName name="_84_0ma" localSheetId="1">'[1]Q&amp;A 1020'!#REF!</definedName>
    <definedName name="_85_0ma">'[1]Q&amp;A 1020'!#REF!</definedName>
    <definedName name="_86_0ma" localSheetId="0">'[1]Q&amp;A 1020'!#REF!</definedName>
    <definedName name="_87_0ma" localSheetId="0">'[1]Q&amp;A 1020'!#REF!</definedName>
    <definedName name="_88_0ma" localSheetId="0">'[1]Q&amp;A 1020'!#REF!</definedName>
    <definedName name="_96_0ma" localSheetId="1">'[1]Q&amp;A 1020'!#REF!</definedName>
    <definedName name="_97_0ma" localSheetId="1">'[1]Q&amp;A 1020'!#REF!</definedName>
    <definedName name="_98_0ma" localSheetId="1">'[1]Q&amp;A 1020'!#REF!</definedName>
    <definedName name="_99_0ma" localSheetId="1">'[1]Q&amp;A 1020'!#REF!</definedName>
    <definedName name="_dec92" localSheetId="1">'[2]Q&amp;A 1020'!#REF!</definedName>
    <definedName name="_dec92" localSheetId="0">'[2]Q&amp;A 1020'!#REF!</definedName>
    <definedName name="_dec92">'[2]Q&amp;A 1020'!#REF!</definedName>
    <definedName name="_dec93" localSheetId="1">'[2]Q&amp;A 1020'!#REF!</definedName>
    <definedName name="_dec93" localSheetId="0">'[2]Q&amp;A 1020'!#REF!</definedName>
    <definedName name="_dec93">'[2]Q&amp;A 1020'!#REF!</definedName>
    <definedName name="_jun92" localSheetId="1">'[2]Q&amp;A 1020'!#REF!</definedName>
    <definedName name="_jun92" localSheetId="0">'[2]Q&amp;A 1020'!#REF!</definedName>
    <definedName name="_jun92">'[2]Q&amp;A 1020'!#REF!</definedName>
    <definedName name="_jun93" localSheetId="1">'[2]Q&amp;A 1020'!#REF!</definedName>
    <definedName name="_jun93" localSheetId="0">'[2]Q&amp;A 1020'!#REF!</definedName>
    <definedName name="_jun93">'[2]Q&amp;A 1020'!#REF!</definedName>
    <definedName name="_mar92" localSheetId="1">'[2]Q&amp;A 1020'!#REF!</definedName>
    <definedName name="_mar92" localSheetId="0">'[2]Q&amp;A 1020'!#REF!</definedName>
    <definedName name="_mar92">'[2]Q&amp;A 1020'!#REF!</definedName>
    <definedName name="_mar93" localSheetId="1">'[2]Q&amp;A 1020'!#REF!</definedName>
    <definedName name="_mar93" localSheetId="0">'[2]Q&amp;A 1020'!#REF!</definedName>
    <definedName name="_mar93">'[2]Q&amp;A 1020'!#REF!</definedName>
    <definedName name="_QA1000" localSheetId="1">[3]QA1311!#REF!</definedName>
    <definedName name="_QA1000" localSheetId="0">[3]QA1311!#REF!</definedName>
    <definedName name="_QA1000">[3]QA1311!#REF!</definedName>
    <definedName name="_QA1001" localSheetId="1">[3]QA1311!#REF!</definedName>
    <definedName name="_QA1001" localSheetId="0">[3]QA1311!#REF!</definedName>
    <definedName name="_QA1001">[3]QA1311!#REF!</definedName>
    <definedName name="_QA3200" localSheetId="1">[3]QA1311!#REF!</definedName>
    <definedName name="_QA3200" localSheetId="0">[3]QA1311!#REF!</definedName>
    <definedName name="_QA3200">[3]QA1311!#REF!</definedName>
    <definedName name="_QA3201" localSheetId="1">[3]QA1311!#REF!</definedName>
    <definedName name="_QA3201" localSheetId="0">[3]QA1311!#REF!</definedName>
    <definedName name="_QA3201">[3]QA1311!#REF!</definedName>
    <definedName name="_QA3215" localSheetId="1">[3]QA1311!#REF!</definedName>
    <definedName name="_QA3215" localSheetId="0">[3]QA1311!#REF!</definedName>
    <definedName name="_QA3215">[3]QA1311!#REF!</definedName>
    <definedName name="_QA3216" localSheetId="1">[3]QA1311!#REF!</definedName>
    <definedName name="_QA3216" localSheetId="0">[3]QA1311!#REF!</definedName>
    <definedName name="_QA3216">[3]QA1311!#REF!</definedName>
    <definedName name="_QA3220" localSheetId="1">[3]QA1311!#REF!</definedName>
    <definedName name="_QA3220" localSheetId="0">[3]QA1311!#REF!</definedName>
    <definedName name="_QA3220">[3]QA1311!#REF!</definedName>
    <definedName name="_QA3240" localSheetId="1">[3]QA1311!#REF!</definedName>
    <definedName name="_QA3240" localSheetId="0">[3]QA1311!#REF!</definedName>
    <definedName name="_QA3240">[3]QA1311!#REF!</definedName>
    <definedName name="_QA3310" localSheetId="1">[3]QA1311!#REF!</definedName>
    <definedName name="_QA3310" localSheetId="0">[3]QA1311!#REF!</definedName>
    <definedName name="_QA3310">[3]QA1311!#REF!</definedName>
    <definedName name="_QA3311" localSheetId="1">#REF!</definedName>
    <definedName name="_QA3311" localSheetId="0">#REF!</definedName>
    <definedName name="_QA3311">#REF!</definedName>
    <definedName name="_QA3312" localSheetId="1">[3]QA1311!#REF!</definedName>
    <definedName name="_QA3312" localSheetId="0">[3]QA1311!#REF!</definedName>
    <definedName name="_QA3312">[3]QA1311!#REF!</definedName>
    <definedName name="_QA3313" localSheetId="1">[3]QA1311!#REF!</definedName>
    <definedName name="_QA3313" localSheetId="0">[3]QA1311!#REF!</definedName>
    <definedName name="_QA3313">[3]QA1311!#REF!</definedName>
    <definedName name="_QA3314" localSheetId="1">[3]QA1311!#REF!</definedName>
    <definedName name="_QA3314" localSheetId="0">[3]QA1311!#REF!</definedName>
    <definedName name="_QA3314">[3]QA1311!#REF!</definedName>
    <definedName name="_QA3315" localSheetId="1">[3]QA1311!#REF!</definedName>
    <definedName name="_QA3315" localSheetId="0">[3]QA1311!#REF!</definedName>
    <definedName name="_QA3315">[3]QA1311!#REF!</definedName>
    <definedName name="_QA3500" localSheetId="1">[3]QA1311!#REF!</definedName>
    <definedName name="_QA3500" localSheetId="0">[3]QA1311!#REF!</definedName>
    <definedName name="_QA3500">[3]QA1311!#REF!</definedName>
    <definedName name="_QA3501" localSheetId="1">[3]QA1311!#REF!</definedName>
    <definedName name="_QA3501" localSheetId="0">[3]QA1311!#REF!</definedName>
    <definedName name="_QA3501">[3]QA1311!#REF!</definedName>
    <definedName name="_QA3520" localSheetId="1">[3]QA1311!#REF!</definedName>
    <definedName name="_QA3520" localSheetId="0">[3]QA1311!#REF!</definedName>
    <definedName name="_QA3520">[3]QA1311!#REF!</definedName>
    <definedName name="_QA3521" localSheetId="1">[3]QA1311!#REF!</definedName>
    <definedName name="_QA3521" localSheetId="0">[3]QA1311!#REF!</definedName>
    <definedName name="_QA3521">[3]QA1311!#REF!</definedName>
    <definedName name="_QA3580" localSheetId="1">[3]QA1311!#REF!</definedName>
    <definedName name="_QA3580" localSheetId="0">[3]QA1311!#REF!</definedName>
    <definedName name="_QA3580">[3]QA1311!#REF!</definedName>
    <definedName name="_QA8101" localSheetId="1">[3]QA1311!#REF!</definedName>
    <definedName name="_QA8101" localSheetId="0">[3]QA1311!#REF!</definedName>
    <definedName name="_QA8101">[3]QA1311!#REF!</definedName>
    <definedName name="_sep92" localSheetId="1">'[2]Q&amp;A 1020'!#REF!</definedName>
    <definedName name="_sep92" localSheetId="0">'[2]Q&amp;A 1020'!#REF!</definedName>
    <definedName name="_sep92">'[2]Q&amp;A 1020'!#REF!</definedName>
    <definedName name="_sep93" localSheetId="1">'[2]Q&amp;A 1020'!#REF!</definedName>
    <definedName name="_sep93" localSheetId="0">'[2]Q&amp;A 1020'!#REF!</definedName>
    <definedName name="_sep93">'[2]Q&amp;A 1020'!#REF!</definedName>
    <definedName name="aaa" localSheetId="1" hidden="1">{"DetailedCurrencyResults",#N/A,FALSE,"REV- currencyQ394";"RecurringRevenueCurr",#N/A,FALSE,"REV- currencyQ394"}</definedName>
    <definedName name="aaa" localSheetId="0" hidden="1">{"DetailedCurrencyResults",#N/A,FALSE,"REV- currencyQ394";"RecurringRevenueCurr",#N/A,FALSE,"REV- currencyQ394"}</definedName>
    <definedName name="aaa" hidden="1">{"DetailedCurrencyResults",#N/A,FALSE,"REV- currencyQ394";"RecurringRevenueCurr",#N/A,FALSE,"REV- currencyQ394"}</definedName>
    <definedName name="ANTI">#REF!</definedName>
    <definedName name="bbb" localSheetId="1" hidden="1">{"DocProcResultsSummary",#N/A,FALSE,"Q&amp;A 1020 &amp; 1030";"Quarterly Results",#N/A,FALSE,"Q&amp;A 1020 &amp; 1030"}</definedName>
    <definedName name="bbb" localSheetId="0" hidden="1">{"DocProcResultsSummary",#N/A,FALSE,"Q&amp;A 1020 &amp; 1030";"Quarterly Results",#N/A,FALSE,"Q&amp;A 1020 &amp; 1030"}</definedName>
    <definedName name="bbb" hidden="1">{"DocProcResultsSummary",#N/A,FALSE,"Q&amp;A 1020 &amp; 1030";"Quarterly Results",#N/A,FALSE,"Q&amp;A 1020 &amp; 1030"}</definedName>
    <definedName name="CHK">#REF!</definedName>
    <definedName name="ddd" localSheetId="1" hidden="1">{"DetailedCurrencyResults",#N/A,FALSE,"REV- currencyQ394";"RecurringRevenueCurr",#N/A,FALSE,"REV- currencyQ394"}</definedName>
    <definedName name="ddd" localSheetId="0" hidden="1">{"DetailedCurrencyResults",#N/A,FALSE,"REV- currencyQ394";"RecurringRevenueCurr",#N/A,FALSE,"REV- currencyQ394"}</definedName>
    <definedName name="ddd" hidden="1">{"DetailedCurrencyResults",#N/A,FALSE,"REV- currencyQ394";"RecurringRevenueCurr",#N/A,FALSE,"REV- currencyQ394"}</definedName>
    <definedName name="EPS">#REF!</definedName>
    <definedName name="ff" hidden="1">{"sub11",#N/A,FALSE,"Sub11";"sub5",#N/A,FALSE,"Sub5"}</definedName>
    <definedName name="fff" localSheetId="1" hidden="1">{"meta",#N/A,FALSE,"Meta";"qa1030",#N/A,FALSE,"1030"}</definedName>
    <definedName name="fff" localSheetId="0" hidden="1">{"meta",#N/A,FALSE,"Meta";"qa1030",#N/A,FALSE,"1030"}</definedName>
    <definedName name="fff" hidden="1">{"meta",#N/A,FALSE,"Meta";"qa1030",#N/A,FALSE,"1030"}</definedName>
    <definedName name="gggg" hidden="1">{"sub11",#N/A,FALSE,"Sub11";"sub5",#N/A,FALSE,"Sub5"}</definedName>
    <definedName name="hh" hidden="1">{"sub11",#N/A,FALSE,"Sub11";"sub5",#N/A,FALSE,"Sub5"}</definedName>
    <definedName name="INP">#REF!</definedName>
    <definedName name="kkk" localSheetId="1" hidden="1">{"DocProcResultsSummary",#N/A,FALSE,"Q&amp;A 1020 &amp; 1030";"Quarterly Results",#N/A,FALSE,"Q&amp;A 1020 &amp; 1030"}</definedName>
    <definedName name="kkk" localSheetId="0" hidden="1">{"DocProcResultsSummary",#N/A,FALSE,"Q&amp;A 1020 &amp; 1030";"Quarterly Results",#N/A,FALSE,"Q&amp;A 1020 &amp; 1030"}</definedName>
    <definedName name="kkk" hidden="1">{"DocProcResultsSummary",#N/A,FALSE,"Q&amp;A 1020 &amp; 1030";"Quarterly Results",#N/A,FALSE,"Q&amp;A 1020 &amp; 1030"}</definedName>
    <definedName name="line100" localSheetId="1">'[2]Q&amp;A 1020'!#REF!</definedName>
    <definedName name="line100" localSheetId="0">'[2]Q&amp;A 1020'!#REF!</definedName>
    <definedName name="line100">'[2]Q&amp;A 1020'!#REF!</definedName>
    <definedName name="line165" localSheetId="1">'[2]Q&amp;A 1020'!#REF!</definedName>
    <definedName name="line165" localSheetId="0">'[2]Q&amp;A 1020'!#REF!</definedName>
    <definedName name="line165">'[2]Q&amp;A 1020'!#REF!</definedName>
    <definedName name="line20" localSheetId="1">'[2]Q&amp;A 1020'!#REF!</definedName>
    <definedName name="line20" localSheetId="0">'[2]Q&amp;A 1020'!#REF!</definedName>
    <definedName name="line20">'[2]Q&amp;A 1020'!#REF!</definedName>
    <definedName name="line215" localSheetId="1">'[2]Q&amp;A 1020'!#REF!</definedName>
    <definedName name="line215" localSheetId="0">'[2]Q&amp;A 1020'!#REF!</definedName>
    <definedName name="line215">'[2]Q&amp;A 1020'!#REF!</definedName>
    <definedName name="line233" localSheetId="1">'[2]Q&amp;A 1020'!#REF!</definedName>
    <definedName name="line233" localSheetId="0">'[2]Q&amp;A 1020'!#REF!</definedName>
    <definedName name="line233">'[2]Q&amp;A 1020'!#REF!</definedName>
    <definedName name="line246" localSheetId="1">'[2]Q&amp;A 1020'!#REF!</definedName>
    <definedName name="line246" localSheetId="0">'[2]Q&amp;A 1020'!#REF!</definedName>
    <definedName name="line246">'[2]Q&amp;A 1020'!#REF!</definedName>
    <definedName name="line265" localSheetId="1">'[2]Q&amp;A 1020'!#REF!</definedName>
    <definedName name="line265" localSheetId="0">'[2]Q&amp;A 1020'!#REF!</definedName>
    <definedName name="line265">'[2]Q&amp;A 1020'!#REF!</definedName>
    <definedName name="line270" localSheetId="1">'[2]Q&amp;A 1020'!#REF!</definedName>
    <definedName name="line270" localSheetId="0">'[2]Q&amp;A 1020'!#REF!</definedName>
    <definedName name="line270">'[2]Q&amp;A 1020'!#REF!</definedName>
    <definedName name="line280" localSheetId="1">'[2]Q&amp;A 1020'!#REF!</definedName>
    <definedName name="line280" localSheetId="0">'[2]Q&amp;A 1020'!#REF!</definedName>
    <definedName name="line280">'[2]Q&amp;A 1020'!#REF!</definedName>
    <definedName name="line318" localSheetId="1">'[2]Q&amp;A 1020'!#REF!</definedName>
    <definedName name="line318" localSheetId="0">'[2]Q&amp;A 1020'!#REF!</definedName>
    <definedName name="line318">'[2]Q&amp;A 1020'!#REF!</definedName>
    <definedName name="line35" localSheetId="1">'[2]Q&amp;A 1020'!#REF!</definedName>
    <definedName name="line35" localSheetId="0">'[2]Q&amp;A 1020'!#REF!</definedName>
    <definedName name="line35">'[2]Q&amp;A 1020'!#REF!</definedName>
    <definedName name="line395" localSheetId="1">'[2]Q&amp;A 1020'!#REF!</definedName>
    <definedName name="line395" localSheetId="0">'[2]Q&amp;A 1020'!#REF!</definedName>
    <definedName name="line395">'[2]Q&amp;A 1020'!#REF!</definedName>
    <definedName name="line401" localSheetId="1">'[2]Q&amp;A 1020'!#REF!</definedName>
    <definedName name="line401" localSheetId="0">'[2]Q&amp;A 1020'!#REF!</definedName>
    <definedName name="line401">'[2]Q&amp;A 1020'!#REF!</definedName>
    <definedName name="line405" localSheetId="1">'[2]Q&amp;A 1020'!#REF!</definedName>
    <definedName name="line405" localSheetId="0">'[2]Q&amp;A 1020'!#REF!</definedName>
    <definedName name="line405">'[2]Q&amp;A 1020'!#REF!</definedName>
    <definedName name="line450" localSheetId="1">'[2]Q&amp;A 1020'!#REF!</definedName>
    <definedName name="line450" localSheetId="0">'[2]Q&amp;A 1020'!#REF!</definedName>
    <definedName name="line450">'[2]Q&amp;A 1020'!#REF!</definedName>
    <definedName name="line55" localSheetId="1">'[2]Q&amp;A 1020'!#REF!</definedName>
    <definedName name="line55" localSheetId="0">'[2]Q&amp;A 1020'!#REF!</definedName>
    <definedName name="line55">'[2]Q&amp;A 1020'!#REF!</definedName>
    <definedName name="line678" localSheetId="1">'[2]Q&amp;A 1020'!#REF!</definedName>
    <definedName name="line678" localSheetId="0">'[2]Q&amp;A 1020'!#REF!</definedName>
    <definedName name="line678">'[2]Q&amp;A 1020'!#REF!</definedName>
    <definedName name="line810" localSheetId="1">'[2]Q&amp;A 1020'!#REF!</definedName>
    <definedName name="line810" localSheetId="0">'[2]Q&amp;A 1020'!#REF!</definedName>
    <definedName name="line810">'[2]Q&amp;A 1020'!#REF!</definedName>
    <definedName name="line820" localSheetId="1">'[2]Q&amp;A 1020'!#REF!</definedName>
    <definedName name="line820" localSheetId="0">'[2]Q&amp;A 1020'!#REF!</definedName>
    <definedName name="line820">'[2]Q&amp;A 1020'!#REF!</definedName>
    <definedName name="line825" localSheetId="1">'[2]Q&amp;A 1020'!#REF!</definedName>
    <definedName name="line825" localSheetId="0">'[2]Q&amp;A 1020'!#REF!</definedName>
    <definedName name="line825">'[2]Q&amp;A 1020'!#REF!</definedName>
    <definedName name="line840" localSheetId="1">'[2]Q&amp;A 1020'!#REF!</definedName>
    <definedName name="line840" localSheetId="0">'[2]Q&amp;A 1020'!#REF!</definedName>
    <definedName name="line840">'[2]Q&amp;A 1020'!#REF!</definedName>
    <definedName name="line95" localSheetId="1">'[2]Q&amp;A 1020'!#REF!</definedName>
    <definedName name="line95" localSheetId="0">'[2]Q&amp;A 1020'!#REF!</definedName>
    <definedName name="line95">'[2]Q&amp;A 1020'!#REF!</definedName>
    <definedName name="Lines">'[4]LINE NAMES'!$A$2:$B$171</definedName>
    <definedName name="_xlnm.Print_Area" localSheetId="1">'Non-GAAP'!$A$1:$U$74</definedName>
    <definedName name="_xlnm.Print_Area" localSheetId="0">'P&amp;L GAAP'!$A$1:$U$87</definedName>
    <definedName name="_xlnm.Print_Area" localSheetId="2">'Revenue breakdown and Installs'!$A$1:$O$38</definedName>
    <definedName name="Print_Area_MI">#REF!</definedName>
    <definedName name="_xlnm.Print_Titles" localSheetId="1">'Non-GAAP'!$1:$5</definedName>
    <definedName name="_xlnm.Print_Titles" localSheetId="0">'P&amp;L GAAP'!$1:$5</definedName>
    <definedName name="Product" localSheetId="1">[1]BWDATA!#REF!</definedName>
    <definedName name="Product" localSheetId="0">[1]BWDATA!#REF!</definedName>
    <definedName name="Product">[1]BWDATA!#REF!</definedName>
    <definedName name="Q3BS" hidden="1">{"sub11",#N/A,FALSE,"Sub11";"sub5",#N/A,FALSE,"Sub5"}</definedName>
    <definedName name="qqq" hidden="1">{"sub11",#N/A,FALSE,"Sub11";"sub5",#N/A,FALSE,"Sub5"}</definedName>
    <definedName name="REP" localSheetId="1">#REF!</definedName>
    <definedName name="REP" localSheetId="0">#REF!</definedName>
    <definedName name="REP">#REF!</definedName>
    <definedName name="rrr" localSheetId="1" hidden="1">{"DetailedCurrencyResults",#N/A,FALSE,"REV- currencyQ394";"RecurringRevenueCurr",#N/A,FALSE,"REV- currencyQ394"}</definedName>
    <definedName name="rrr" localSheetId="0" hidden="1">{"DetailedCurrencyResults",#N/A,FALSE,"REV- currencyQ394";"RecurringRevenueCurr",#N/A,FALSE,"REV- currencyQ394"}</definedName>
    <definedName name="rrr" hidden="1">{"DetailedCurrencyResults",#N/A,FALSE,"REV- currencyQ394";"RecurringRevenueCurr",#N/A,FALSE,"REV- currencyQ394"}</definedName>
    <definedName name="sam" localSheetId="1" hidden="1">{"DocProcResultsSummary",#N/A,FALSE,"Q&amp;A 1020 &amp; 1030";"Quarterly Results",#N/A,FALSE,"Q&amp;A 1020 &amp; 1030"}</definedName>
    <definedName name="sam" localSheetId="0" hidden="1">{"DocProcResultsSummary",#N/A,FALSE,"Q&amp;A 1020 &amp; 1030";"Quarterly Results",#N/A,FALSE,"Q&amp;A 1020 &amp; 1030"}</definedName>
    <definedName name="sam" hidden="1">{"DocProcResultsSummary",#N/A,FALSE,"Q&amp;A 1020 &amp; 1030";"Quarterly Results",#N/A,FALSE,"Q&amp;A 1020 &amp; 1030"}</definedName>
    <definedName name="SMRY">#REF!</definedName>
    <definedName name="sss" localSheetId="1" hidden="1">{"DetailedCurrencyResults",#N/A,FALSE,"REV- currencyQ394";"RecurringRevenueCurr",#N/A,FALSE,"REV- currencyQ394"}</definedName>
    <definedName name="sss" localSheetId="0" hidden="1">{"DetailedCurrencyResults",#N/A,FALSE,"REV- currencyQ394";"RecurringRevenueCurr",#N/A,FALSE,"REV- currencyQ394"}</definedName>
    <definedName name="sss" hidden="1">{"DetailedCurrencyResults",#N/A,FALSE,"REV- currencyQ394";"RecurringRevenueCurr",#N/A,FALSE,"REV- currencyQ394"}</definedName>
    <definedName name="TANTI" localSheetId="1">#REF!</definedName>
    <definedName name="TANTI" localSheetId="0">#REF!</definedName>
    <definedName name="TANTI">#REF!</definedName>
    <definedName name="TEP">#REF!</definedName>
    <definedName name="TEPS" localSheetId="1">#REF!</definedName>
    <definedName name="TEPS" localSheetId="0">#REF!</definedName>
    <definedName name="TEPS">#REF!</definedName>
    <definedName name="testt" hidden="1">{"sub11",#N/A,FALSE,"Sub11";"sub5",#N/A,FALSE,"Sub5"}</definedName>
    <definedName name="unit" localSheetId="1">'[2]Q&amp;A 1020'!#REF!</definedName>
    <definedName name="unit" localSheetId="0">'[2]Q&amp;A 1020'!#REF!</definedName>
    <definedName name="unit">'[2]Q&amp;A 1020'!#REF!</definedName>
    <definedName name="wrn.class1." localSheetId="1" hidden="1">{"meta",#N/A,FALSE,"Meta";"qa1030",#N/A,FALSE,"1030"}</definedName>
    <definedName name="wrn.class1." localSheetId="0" hidden="1">{"meta",#N/A,FALSE,"Meta";"qa1030",#N/A,FALSE,"1030"}</definedName>
    <definedName name="wrn.class1." hidden="1">{"meta",#N/A,FALSE,"Meta";"qa1030",#N/A,FALSE,"1030"}</definedName>
    <definedName name="wrn.Doc._.Proc._.Results." localSheetId="1" hidden="1">{"DocProcResultsSummary",#N/A,FALSE,"Q&amp;A 1020 &amp; 1030";"Quarterly Results",#N/A,FALSE,"Q&amp;A 1020 &amp; 1030"}</definedName>
    <definedName name="wrn.Doc._.Proc._.Results." localSheetId="0" hidden="1">{"DocProcResultsSummary",#N/A,FALSE,"Q&amp;A 1020 &amp; 1030";"Quarterly Results",#N/A,FALSE,"Q&amp;A 1020 &amp; 1030"}</definedName>
    <definedName name="wrn.Doc._.Proc._.Results." hidden="1">{"DocProcResultsSummary",#N/A,FALSE,"Q&amp;A 1020 &amp; 1030";"Quarterly Results",#N/A,FALSE,"Q&amp;A 1020 &amp; 1030"}</definedName>
    <definedName name="wrn.DocProcResults." localSheetId="1" hidden="1">{"DetailedCurrencyResults",#N/A,FALSE,"REV- currencyQ394";"RecurringRevenueCurr",#N/A,FALSE,"REV- currencyQ394"}</definedName>
    <definedName name="wrn.DocProcResults." localSheetId="0" hidden="1">{"DetailedCurrencyResults",#N/A,FALSE,"REV- currencyQ394";"RecurringRevenueCurr",#N/A,FALSE,"REV- currencyQ394"}</definedName>
    <definedName name="wrn.DocProcResults." hidden="1">{"DetailedCurrencyResults",#N/A,FALSE,"REV- currencyQ394";"RecurringRevenueCurr",#N/A,FALSE,"REV- currencyQ394"}</definedName>
    <definedName name="wrn.subs." hidden="1">{"sub11",#N/A,FALSE,"Sub11";"sub5",#N/A,FALSE,"Sub5"}</definedName>
    <definedName name="xxx" localSheetId="1" hidden="1">{"DetailedCurrencyResults",#N/A,FALSE,"REV- currencyQ394";"RecurringRevenueCurr",#N/A,FALSE,"REV- currencyQ394"}</definedName>
    <definedName name="xxx" localSheetId="0" hidden="1">{"DetailedCurrencyResults",#N/A,FALSE,"REV- currencyQ394";"RecurringRevenueCurr",#N/A,FALSE,"REV- currencyQ394"}</definedName>
    <definedName name="xxx" hidden="1">{"DetailedCurrencyResults",#N/A,FALSE,"REV- currencyQ394";"RecurringRevenueCurr",#N/A,FALSE,"REV- currencyQ394"}</definedName>
    <definedName name="yyy" localSheetId="1" hidden="1">{"meta",#N/A,FALSE,"Meta";"qa1030",#N/A,FALSE,"1030"}</definedName>
    <definedName name="yyy" localSheetId="0" hidden="1">{"meta",#N/A,FALSE,"Meta";"qa1030",#N/A,FALSE,"1030"}</definedName>
    <definedName name="yyy" hidden="1">{"meta",#N/A,FALSE,"Meta";"qa1030",#N/A,FALSE,"1030"}</definedName>
  </definedNames>
  <calcPr calcId="152511"/>
</workbook>
</file>

<file path=xl/calcChain.xml><?xml version="1.0" encoding="utf-8"?>
<calcChain xmlns="http://schemas.openxmlformats.org/spreadsheetml/2006/main">
  <c r="T84" i="5" l="1"/>
  <c r="R40" i="6" l="1"/>
  <c r="O40" i="6"/>
  <c r="N40" i="6"/>
  <c r="L40" i="6"/>
  <c r="I40" i="6"/>
  <c r="H40" i="6"/>
  <c r="G40" i="6"/>
  <c r="F40" i="6"/>
  <c r="R42" i="5"/>
  <c r="O42" i="5"/>
  <c r="N42" i="5"/>
  <c r="L42" i="5"/>
  <c r="I42" i="5"/>
  <c r="H42" i="5"/>
  <c r="G42" i="5"/>
  <c r="F42" i="5"/>
  <c r="J10" i="8" l="1"/>
  <c r="J11" i="8"/>
  <c r="J12" i="8"/>
  <c r="J16" i="8"/>
  <c r="J17" i="8"/>
  <c r="J18" i="8"/>
  <c r="J9" i="8"/>
  <c r="A73" i="6" l="1"/>
  <c r="T8" i="5" l="1"/>
  <c r="T9" i="5"/>
  <c r="T10" i="5"/>
  <c r="T13" i="5"/>
  <c r="T14" i="5"/>
  <c r="T15" i="5"/>
  <c r="T16" i="5"/>
  <c r="T19" i="5"/>
  <c r="T20" i="5"/>
  <c r="T21" i="5"/>
  <c r="T22" i="5"/>
  <c r="T24" i="5"/>
  <c r="T26" i="5"/>
  <c r="T27" i="5"/>
  <c r="T28" i="5"/>
  <c r="T30" i="5"/>
  <c r="T31" i="5"/>
  <c r="T32" i="5"/>
  <c r="T33" i="5"/>
  <c r="T35" i="5"/>
  <c r="T36" i="5"/>
  <c r="T37" i="5"/>
  <c r="T39" i="5"/>
  <c r="T41" i="5"/>
  <c r="T42" i="5"/>
  <c r="T45" i="5"/>
  <c r="T48" i="5"/>
  <c r="T54" i="5"/>
  <c r="T70" i="6"/>
  <c r="T69" i="6"/>
  <c r="T68" i="6"/>
  <c r="T67" i="6"/>
  <c r="T66" i="6"/>
  <c r="T43" i="6" l="1"/>
  <c r="T40" i="6"/>
  <c r="T39" i="6"/>
  <c r="S54" i="5" l="1"/>
  <c r="R54" i="5"/>
  <c r="O54" i="5"/>
  <c r="N54" i="5"/>
  <c r="M54" i="5"/>
  <c r="L54" i="5"/>
  <c r="I54" i="5"/>
  <c r="H54" i="5"/>
  <c r="G54" i="5"/>
  <c r="F54" i="5"/>
  <c r="L7" i="5"/>
  <c r="I19" i="8"/>
  <c r="H19" i="8"/>
  <c r="E19" i="8"/>
  <c r="D19" i="8"/>
  <c r="C19" i="8"/>
  <c r="B19" i="8"/>
  <c r="F18" i="8"/>
  <c r="F17" i="8"/>
  <c r="F16" i="8"/>
  <c r="I13" i="8"/>
  <c r="H13" i="8"/>
  <c r="J13" i="8" s="1"/>
  <c r="E13" i="8"/>
  <c r="D13" i="8"/>
  <c r="C13" i="8"/>
  <c r="B13" i="8"/>
  <c r="F12" i="8"/>
  <c r="F11" i="8"/>
  <c r="F10" i="8"/>
  <c r="F9" i="8"/>
  <c r="S27" i="6"/>
  <c r="M40" i="6"/>
  <c r="P72" i="5"/>
  <c r="O72" i="5"/>
  <c r="P67" i="5"/>
  <c r="O67" i="5"/>
  <c r="S32" i="5"/>
  <c r="F19" i="8" l="1"/>
  <c r="F13" i="8"/>
  <c r="J19" i="8"/>
  <c r="S27" i="5"/>
  <c r="M42" i="5" l="1"/>
  <c r="P68" i="6" l="1"/>
  <c r="P69" i="6"/>
  <c r="P70" i="6"/>
  <c r="P67" i="6"/>
  <c r="J70" i="6"/>
  <c r="J69" i="6"/>
  <c r="J68" i="6"/>
  <c r="J67" i="6"/>
  <c r="J66" i="6"/>
  <c r="S65" i="6"/>
  <c r="S64" i="6"/>
  <c r="R65" i="6"/>
  <c r="T65" i="6" s="1"/>
  <c r="R64" i="6"/>
  <c r="T64" i="6" s="1"/>
  <c r="O65" i="6"/>
  <c r="O64" i="6"/>
  <c r="N65" i="6"/>
  <c r="N64" i="6"/>
  <c r="M65" i="6"/>
  <c r="M64" i="6"/>
  <c r="L65" i="6"/>
  <c r="L64" i="6"/>
  <c r="H65" i="6"/>
  <c r="H64" i="6"/>
  <c r="G65" i="6"/>
  <c r="G64" i="6"/>
  <c r="F65" i="6"/>
  <c r="F64" i="6"/>
  <c r="T71" i="6" l="1"/>
  <c r="P33" i="6"/>
  <c r="J33" i="6"/>
  <c r="O71" i="6" l="1"/>
  <c r="F71" i="6"/>
  <c r="S71" i="6"/>
  <c r="R71" i="6"/>
  <c r="N71" i="6"/>
  <c r="M71" i="6"/>
  <c r="H71" i="6"/>
  <c r="G71" i="6"/>
  <c r="L71" i="6" l="1"/>
  <c r="P71" i="6" l="1"/>
  <c r="T31" i="6"/>
  <c r="T30" i="6"/>
  <c r="T26" i="6"/>
  <c r="T24" i="6"/>
  <c r="T15" i="6"/>
  <c r="T14" i="6"/>
  <c r="T13" i="6"/>
  <c r="T9" i="6"/>
  <c r="T8" i="6"/>
  <c r="T7" i="6"/>
  <c r="S32" i="6"/>
  <c r="S28" i="6"/>
  <c r="S21" i="6"/>
  <c r="S57" i="6" s="1"/>
  <c r="S20" i="6"/>
  <c r="S56" i="6" s="1"/>
  <c r="S19" i="6"/>
  <c r="S55" i="6" s="1"/>
  <c r="S16" i="6"/>
  <c r="S35" i="6" s="1"/>
  <c r="S10" i="6"/>
  <c r="T7" i="5"/>
  <c r="S72" i="5"/>
  <c r="S67" i="5"/>
  <c r="S28" i="5"/>
  <c r="S21" i="5"/>
  <c r="S78" i="5" s="1"/>
  <c r="S20" i="5"/>
  <c r="S77" i="5" s="1"/>
  <c r="S19" i="5"/>
  <c r="S76" i="5" s="1"/>
  <c r="S16" i="5"/>
  <c r="S10" i="5"/>
  <c r="S37" i="6" l="1"/>
  <c r="T10" i="6"/>
  <c r="S60" i="6"/>
  <c r="S22" i="6"/>
  <c r="S58" i="6" s="1"/>
  <c r="S37" i="5"/>
  <c r="S39" i="5" s="1"/>
  <c r="S82" i="5" s="1"/>
  <c r="S81" i="5"/>
  <c r="S22" i="5"/>
  <c r="S79" i="5" s="1"/>
  <c r="S42" i="6" l="1"/>
  <c r="S45" i="6" s="1"/>
  <c r="S61" i="6"/>
  <c r="S44" i="5"/>
  <c r="S53" i="5" s="1"/>
  <c r="R33" i="6"/>
  <c r="T33" i="6" s="1"/>
  <c r="R27" i="6"/>
  <c r="T27" i="6" s="1"/>
  <c r="T28" i="6" s="1"/>
  <c r="T60" i="6" s="1"/>
  <c r="S47" i="5" l="1"/>
  <c r="S50" i="5" s="1"/>
  <c r="S55" i="5" s="1"/>
  <c r="P45" i="5"/>
  <c r="J45" i="5"/>
  <c r="P54" i="5" l="1"/>
  <c r="J54" i="5"/>
  <c r="R27" i="5" l="1"/>
  <c r="T81" i="5" s="1"/>
  <c r="R32" i="6"/>
  <c r="T32" i="6" s="1"/>
  <c r="R28" i="6"/>
  <c r="R21" i="6"/>
  <c r="R20" i="6"/>
  <c r="R19" i="6"/>
  <c r="R16" i="6"/>
  <c r="R35" i="6" s="1"/>
  <c r="R10" i="6"/>
  <c r="A54" i="5"/>
  <c r="T16" i="6" l="1"/>
  <c r="T35" i="6" s="1"/>
  <c r="T21" i="6"/>
  <c r="T57" i="6" s="1"/>
  <c r="R57" i="6"/>
  <c r="R60" i="6"/>
  <c r="T19" i="6"/>
  <c r="T55" i="6" s="1"/>
  <c r="R55" i="6"/>
  <c r="T20" i="6"/>
  <c r="T56" i="6" s="1"/>
  <c r="R56" i="6"/>
  <c r="R22" i="6"/>
  <c r="R58" i="6" s="1"/>
  <c r="P43" i="6"/>
  <c r="J43" i="6"/>
  <c r="P39" i="6"/>
  <c r="J39" i="6"/>
  <c r="O32" i="6"/>
  <c r="N32" i="6"/>
  <c r="M32" i="6"/>
  <c r="L32" i="6"/>
  <c r="I32" i="6"/>
  <c r="H32" i="6"/>
  <c r="G32" i="6"/>
  <c r="F32" i="6"/>
  <c r="P31" i="6"/>
  <c r="J31" i="6"/>
  <c r="P30" i="6"/>
  <c r="J30" i="6"/>
  <c r="O27" i="6"/>
  <c r="O28" i="6" s="1"/>
  <c r="N27" i="6"/>
  <c r="N28" i="6" s="1"/>
  <c r="M27" i="6"/>
  <c r="M28" i="6" s="1"/>
  <c r="L27" i="6"/>
  <c r="L28" i="6" s="1"/>
  <c r="I27" i="6"/>
  <c r="I28" i="6" s="1"/>
  <c r="H27" i="6"/>
  <c r="H28" i="6" s="1"/>
  <c r="G27" i="6"/>
  <c r="G28" i="6" s="1"/>
  <c r="F27" i="6"/>
  <c r="F28" i="6" s="1"/>
  <c r="P26" i="6"/>
  <c r="J26" i="6"/>
  <c r="O24" i="6"/>
  <c r="N24" i="6"/>
  <c r="M24" i="6"/>
  <c r="L24" i="6"/>
  <c r="I24" i="6"/>
  <c r="H24" i="6"/>
  <c r="G24" i="6"/>
  <c r="F24" i="6"/>
  <c r="O21" i="6"/>
  <c r="O57" i="6" s="1"/>
  <c r="N21" i="6"/>
  <c r="N57" i="6" s="1"/>
  <c r="M21" i="6"/>
  <c r="M57" i="6" s="1"/>
  <c r="L21" i="6"/>
  <c r="L57" i="6" s="1"/>
  <c r="I21" i="6"/>
  <c r="I57" i="6" s="1"/>
  <c r="H21" i="6"/>
  <c r="H57" i="6" s="1"/>
  <c r="G21" i="6"/>
  <c r="G57" i="6" s="1"/>
  <c r="F21" i="6"/>
  <c r="F57" i="6" s="1"/>
  <c r="P15" i="6"/>
  <c r="J15" i="6"/>
  <c r="O14" i="6"/>
  <c r="N14" i="6"/>
  <c r="M14" i="6"/>
  <c r="L14" i="6"/>
  <c r="I14" i="6"/>
  <c r="H14" i="6"/>
  <c r="G14" i="6"/>
  <c r="F14" i="6"/>
  <c r="O13" i="6"/>
  <c r="O16" i="6" s="1"/>
  <c r="N13" i="6"/>
  <c r="M13" i="6"/>
  <c r="M19" i="6" s="1"/>
  <c r="M55" i="6" s="1"/>
  <c r="L13" i="6"/>
  <c r="L19" i="6" s="1"/>
  <c r="L55" i="6" s="1"/>
  <c r="I13" i="6"/>
  <c r="I19" i="6" s="1"/>
  <c r="I55" i="6" s="1"/>
  <c r="H13" i="6"/>
  <c r="H19" i="6" s="1"/>
  <c r="H55" i="6" s="1"/>
  <c r="G13" i="6"/>
  <c r="G19" i="6" s="1"/>
  <c r="G55" i="6" s="1"/>
  <c r="F13" i="6"/>
  <c r="F19" i="6" s="1"/>
  <c r="F55" i="6" s="1"/>
  <c r="P9" i="6"/>
  <c r="J9" i="6"/>
  <c r="O8" i="6"/>
  <c r="N8" i="6"/>
  <c r="M8" i="6"/>
  <c r="M10" i="6" s="1"/>
  <c r="L8" i="6"/>
  <c r="L10" i="6" s="1"/>
  <c r="I8" i="6"/>
  <c r="I10" i="6" s="1"/>
  <c r="H8" i="6"/>
  <c r="G8" i="6"/>
  <c r="F8" i="6"/>
  <c r="F10" i="6" s="1"/>
  <c r="O7" i="6"/>
  <c r="O10" i="6" s="1"/>
  <c r="J7" i="6"/>
  <c r="J84" i="5"/>
  <c r="R72" i="5"/>
  <c r="J72" i="5"/>
  <c r="I72" i="5"/>
  <c r="H72" i="5"/>
  <c r="G72" i="5"/>
  <c r="F72" i="5"/>
  <c r="N71" i="5"/>
  <c r="M72" i="5"/>
  <c r="R67" i="5"/>
  <c r="N67" i="5"/>
  <c r="M67" i="5"/>
  <c r="L67" i="5"/>
  <c r="J67" i="5"/>
  <c r="I67" i="5"/>
  <c r="H67" i="5"/>
  <c r="G67" i="5"/>
  <c r="F67" i="5"/>
  <c r="J58" i="5"/>
  <c r="P48" i="5"/>
  <c r="J48" i="5"/>
  <c r="P42" i="5"/>
  <c r="J42" i="5"/>
  <c r="P41" i="5"/>
  <c r="J41" i="5"/>
  <c r="P36" i="5"/>
  <c r="P65" i="6" s="1"/>
  <c r="I36" i="5"/>
  <c r="I65" i="6" s="1"/>
  <c r="P35" i="5"/>
  <c r="P64" i="6" s="1"/>
  <c r="I35" i="5"/>
  <c r="I64" i="6" s="1"/>
  <c r="O32" i="5"/>
  <c r="N32" i="5"/>
  <c r="M32" i="5"/>
  <c r="L32" i="5"/>
  <c r="I32" i="5"/>
  <c r="H32" i="5"/>
  <c r="G32" i="5"/>
  <c r="F32" i="5"/>
  <c r="P31" i="5"/>
  <c r="J31" i="5"/>
  <c r="P30" i="5"/>
  <c r="J30" i="5"/>
  <c r="O27" i="5"/>
  <c r="O28" i="5" s="1"/>
  <c r="N27" i="5"/>
  <c r="N28" i="5" s="1"/>
  <c r="M27" i="5"/>
  <c r="L27" i="5"/>
  <c r="L28" i="5" s="1"/>
  <c r="I27" i="5"/>
  <c r="I28" i="5" s="1"/>
  <c r="H27" i="5"/>
  <c r="G27" i="5"/>
  <c r="G28" i="5" s="1"/>
  <c r="F27" i="5"/>
  <c r="F28" i="5" s="1"/>
  <c r="P26" i="5"/>
  <c r="J26" i="5"/>
  <c r="O24" i="5"/>
  <c r="P24" i="5" s="1"/>
  <c r="I24" i="5"/>
  <c r="J24" i="5" s="1"/>
  <c r="R21" i="5"/>
  <c r="T78" i="5" s="1"/>
  <c r="O21" i="5"/>
  <c r="O78" i="5" s="1"/>
  <c r="N21" i="5"/>
  <c r="N78" i="5" s="1"/>
  <c r="M21" i="5"/>
  <c r="M78" i="5" s="1"/>
  <c r="L21" i="5"/>
  <c r="L78" i="5" s="1"/>
  <c r="I21" i="5"/>
  <c r="I78" i="5" s="1"/>
  <c r="H21" i="5"/>
  <c r="H78" i="5" s="1"/>
  <c r="G21" i="5"/>
  <c r="G78" i="5" s="1"/>
  <c r="F21" i="5"/>
  <c r="F78" i="5" s="1"/>
  <c r="R20" i="5"/>
  <c r="R19" i="5"/>
  <c r="N19" i="5"/>
  <c r="N76" i="5" s="1"/>
  <c r="M19" i="5"/>
  <c r="M76" i="5" s="1"/>
  <c r="L19" i="5"/>
  <c r="L76" i="5" s="1"/>
  <c r="H19" i="5"/>
  <c r="H76" i="5" s="1"/>
  <c r="G19" i="5"/>
  <c r="G76" i="5" s="1"/>
  <c r="F19" i="5"/>
  <c r="F76" i="5" s="1"/>
  <c r="R16" i="5"/>
  <c r="O16" i="5"/>
  <c r="N16" i="5"/>
  <c r="M16" i="5"/>
  <c r="L16" i="5"/>
  <c r="H16" i="5"/>
  <c r="G16" i="5"/>
  <c r="F16" i="5"/>
  <c r="P15" i="5"/>
  <c r="J15" i="5"/>
  <c r="P14" i="5"/>
  <c r="I14" i="5"/>
  <c r="J14" i="5" s="1"/>
  <c r="P13" i="5"/>
  <c r="I13" i="5"/>
  <c r="I19" i="5" s="1"/>
  <c r="R10" i="5"/>
  <c r="P9" i="5"/>
  <c r="J9" i="5"/>
  <c r="O8" i="5"/>
  <c r="O20" i="5" s="1"/>
  <c r="O77" i="5" s="1"/>
  <c r="N8" i="5"/>
  <c r="N20" i="5" s="1"/>
  <c r="M8" i="5"/>
  <c r="M10" i="5" s="1"/>
  <c r="L8" i="5"/>
  <c r="L10" i="5" s="1"/>
  <c r="I8" i="5"/>
  <c r="I10" i="5" s="1"/>
  <c r="H8" i="5"/>
  <c r="H10" i="5" s="1"/>
  <c r="G8" i="5"/>
  <c r="G20" i="5" s="1"/>
  <c r="F8" i="5"/>
  <c r="F10" i="5" s="1"/>
  <c r="O7" i="5"/>
  <c r="P7" i="5" s="1"/>
  <c r="J7" i="5"/>
  <c r="O35" i="6" l="1"/>
  <c r="O37" i="6" s="1"/>
  <c r="J32" i="6"/>
  <c r="P32" i="6"/>
  <c r="N72" i="5"/>
  <c r="L72" i="5"/>
  <c r="I71" i="6"/>
  <c r="I60" i="6"/>
  <c r="O60" i="6"/>
  <c r="F60" i="6"/>
  <c r="L60" i="6"/>
  <c r="M60" i="6"/>
  <c r="T22" i="6"/>
  <c r="T58" i="6" s="1"/>
  <c r="G10" i="5"/>
  <c r="G81" i="5" s="1"/>
  <c r="F81" i="5"/>
  <c r="R76" i="5"/>
  <c r="R77" i="5"/>
  <c r="T77" i="5"/>
  <c r="N37" i="5"/>
  <c r="G37" i="5"/>
  <c r="P27" i="6"/>
  <c r="P28" i="6" s="1"/>
  <c r="J8" i="6"/>
  <c r="J10" i="6" s="1"/>
  <c r="M16" i="6"/>
  <c r="M35" i="6" s="1"/>
  <c r="P40" i="6"/>
  <c r="G16" i="6"/>
  <c r="G35" i="6" s="1"/>
  <c r="F16" i="6"/>
  <c r="F35" i="6" s="1"/>
  <c r="P21" i="6"/>
  <c r="P57" i="6" s="1"/>
  <c r="P13" i="6"/>
  <c r="L16" i="6"/>
  <c r="L35" i="6" s="1"/>
  <c r="H16" i="6"/>
  <c r="H35" i="6" s="1"/>
  <c r="J13" i="6"/>
  <c r="I20" i="6"/>
  <c r="O20" i="6"/>
  <c r="O56" i="6" s="1"/>
  <c r="L37" i="5"/>
  <c r="L39" i="5" s="1"/>
  <c r="L82" i="5" s="1"/>
  <c r="F37" i="5"/>
  <c r="F39" i="5" s="1"/>
  <c r="O37" i="5"/>
  <c r="F20" i="5"/>
  <c r="F77" i="5" s="1"/>
  <c r="L20" i="5"/>
  <c r="L77" i="5" s="1"/>
  <c r="M20" i="5"/>
  <c r="M77" i="5" s="1"/>
  <c r="I16" i="5"/>
  <c r="I37" i="5" s="1"/>
  <c r="I39" i="5" s="1"/>
  <c r="J32" i="5"/>
  <c r="O10" i="5"/>
  <c r="O81" i="5" s="1"/>
  <c r="H20" i="5"/>
  <c r="H77" i="5" s="1"/>
  <c r="O19" i="5"/>
  <c r="J36" i="5"/>
  <c r="J65" i="6" s="1"/>
  <c r="J21" i="5"/>
  <c r="J78" i="5" s="1"/>
  <c r="N10" i="5"/>
  <c r="N81" i="5" s="1"/>
  <c r="N77" i="5"/>
  <c r="N22" i="5"/>
  <c r="P8" i="5"/>
  <c r="P10" i="5" s="1"/>
  <c r="P32" i="5"/>
  <c r="I20" i="5"/>
  <c r="I77" i="5" s="1"/>
  <c r="J19" i="6"/>
  <c r="J55" i="6" s="1"/>
  <c r="P8" i="6"/>
  <c r="O19" i="6"/>
  <c r="O55" i="6" s="1"/>
  <c r="N20" i="6"/>
  <c r="N56" i="6" s="1"/>
  <c r="P14" i="6"/>
  <c r="P24" i="6"/>
  <c r="I16" i="6"/>
  <c r="I35" i="6" s="1"/>
  <c r="J27" i="6"/>
  <c r="J28" i="6" s="1"/>
  <c r="P7" i="6"/>
  <c r="J14" i="6"/>
  <c r="M20" i="6"/>
  <c r="J40" i="6"/>
  <c r="F20" i="6"/>
  <c r="L20" i="6"/>
  <c r="L56" i="6" s="1"/>
  <c r="N16" i="6"/>
  <c r="N35" i="6" s="1"/>
  <c r="G77" i="5"/>
  <c r="G22" i="5"/>
  <c r="I76" i="5"/>
  <c r="J13" i="5"/>
  <c r="P16" i="5"/>
  <c r="J8" i="5"/>
  <c r="J10" i="5" s="1"/>
  <c r="J35" i="5"/>
  <c r="J64" i="6" s="1"/>
  <c r="J19" i="5"/>
  <c r="J76" i="5" s="1"/>
  <c r="P21" i="5"/>
  <c r="P78" i="5" s="1"/>
  <c r="I81" i="5"/>
  <c r="R78" i="5"/>
  <c r="R22" i="5"/>
  <c r="R79" i="5" s="1"/>
  <c r="J27" i="5"/>
  <c r="J28" i="5" s="1"/>
  <c r="H28" i="5"/>
  <c r="H37" i="5" s="1"/>
  <c r="M28" i="5"/>
  <c r="M37" i="5" s="1"/>
  <c r="P27" i="5"/>
  <c r="P28" i="5" s="1"/>
  <c r="H10" i="6"/>
  <c r="H60" i="6" s="1"/>
  <c r="H20" i="6"/>
  <c r="H56" i="6" s="1"/>
  <c r="J24" i="6"/>
  <c r="L81" i="5"/>
  <c r="G20" i="6"/>
  <c r="G56" i="6" s="1"/>
  <c r="G10" i="6"/>
  <c r="G60" i="6" s="1"/>
  <c r="N10" i="6"/>
  <c r="N60" i="6" s="1"/>
  <c r="J21" i="6"/>
  <c r="J57" i="6" s="1"/>
  <c r="N19" i="6"/>
  <c r="N55" i="6" s="1"/>
  <c r="J60" i="6" l="1"/>
  <c r="J71" i="6"/>
  <c r="R37" i="6"/>
  <c r="L37" i="6"/>
  <c r="I37" i="6"/>
  <c r="F37" i="6"/>
  <c r="F61" i="6" s="1"/>
  <c r="M37" i="6"/>
  <c r="F22" i="6"/>
  <c r="F58" i="6" s="1"/>
  <c r="F56" i="6"/>
  <c r="O42" i="6"/>
  <c r="O45" i="6" s="1"/>
  <c r="O61" i="6"/>
  <c r="M22" i="6"/>
  <c r="M58" i="6" s="1"/>
  <c r="M56" i="6"/>
  <c r="I22" i="6"/>
  <c r="I58" i="6" s="1"/>
  <c r="I56" i="6"/>
  <c r="G39" i="5"/>
  <c r="G82" i="5" s="1"/>
  <c r="G79" i="5"/>
  <c r="T79" i="5"/>
  <c r="T76" i="5"/>
  <c r="L22" i="5"/>
  <c r="L79" i="5" s="1"/>
  <c r="P10" i="6"/>
  <c r="P60" i="6" s="1"/>
  <c r="P16" i="6"/>
  <c r="P35" i="6" s="1"/>
  <c r="O22" i="6"/>
  <c r="O58" i="6" s="1"/>
  <c r="H37" i="6"/>
  <c r="J16" i="6"/>
  <c r="J35" i="6" s="1"/>
  <c r="O39" i="5"/>
  <c r="O44" i="5" s="1"/>
  <c r="J16" i="5"/>
  <c r="J37" i="5" s="1"/>
  <c r="H22" i="5"/>
  <c r="H79" i="5" s="1"/>
  <c r="F22" i="5"/>
  <c r="F79" i="5" s="1"/>
  <c r="P20" i="5"/>
  <c r="P77" i="5" s="1"/>
  <c r="P37" i="5"/>
  <c r="M22" i="5"/>
  <c r="M79" i="5" s="1"/>
  <c r="N39" i="5"/>
  <c r="N44" i="5" s="1"/>
  <c r="N47" i="5" s="1"/>
  <c r="N50" i="5" s="1"/>
  <c r="N55" i="5" s="1"/>
  <c r="L44" i="5"/>
  <c r="L53" i="5" s="1"/>
  <c r="O76" i="5"/>
  <c r="O22" i="5"/>
  <c r="O79" i="5" s="1"/>
  <c r="P19" i="5"/>
  <c r="P76" i="5" s="1"/>
  <c r="N79" i="5"/>
  <c r="F82" i="5"/>
  <c r="F44" i="5"/>
  <c r="F53" i="5" s="1"/>
  <c r="J20" i="5"/>
  <c r="J22" i="5" s="1"/>
  <c r="J79" i="5" s="1"/>
  <c r="I22" i="5"/>
  <c r="I79" i="5" s="1"/>
  <c r="L22" i="6"/>
  <c r="L58" i="6" s="1"/>
  <c r="P20" i="6"/>
  <c r="P56" i="6" s="1"/>
  <c r="G37" i="6"/>
  <c r="G61" i="6" s="1"/>
  <c r="H81" i="5"/>
  <c r="H39" i="5"/>
  <c r="I82" i="5"/>
  <c r="I44" i="5"/>
  <c r="N22" i="6"/>
  <c r="N58" i="6" s="1"/>
  <c r="P19" i="6"/>
  <c r="P55" i="6" s="1"/>
  <c r="H22" i="6"/>
  <c r="H58" i="6" s="1"/>
  <c r="J81" i="5"/>
  <c r="P81" i="5"/>
  <c r="G22" i="6"/>
  <c r="G58" i="6" s="1"/>
  <c r="J20" i="6"/>
  <c r="J56" i="6" s="1"/>
  <c r="N37" i="6"/>
  <c r="N61" i="6" s="1"/>
  <c r="M81" i="5"/>
  <c r="M39" i="5"/>
  <c r="R61" i="6" l="1"/>
  <c r="T37" i="6"/>
  <c r="T61" i="6" s="1"/>
  <c r="R42" i="6"/>
  <c r="F42" i="6"/>
  <c r="F45" i="6" s="1"/>
  <c r="M42" i="6"/>
  <c r="M45" i="6" s="1"/>
  <c r="M61" i="6"/>
  <c r="L42" i="6"/>
  <c r="L45" i="6" s="1"/>
  <c r="L61" i="6"/>
  <c r="I61" i="6"/>
  <c r="I42" i="6"/>
  <c r="I45" i="6" s="1"/>
  <c r="H42" i="6"/>
  <c r="H45" i="6" s="1"/>
  <c r="H61" i="6"/>
  <c r="O82" i="5"/>
  <c r="G44" i="5"/>
  <c r="G47" i="5" s="1"/>
  <c r="G50" i="5" s="1"/>
  <c r="G55" i="5" s="1"/>
  <c r="J39" i="5"/>
  <c r="J82" i="5" s="1"/>
  <c r="N82" i="5"/>
  <c r="L47" i="5"/>
  <c r="L50" i="5" s="1"/>
  <c r="N53" i="5"/>
  <c r="P22" i="5"/>
  <c r="P79" i="5" s="1"/>
  <c r="F47" i="5"/>
  <c r="F50" i="5" s="1"/>
  <c r="J77" i="5"/>
  <c r="O53" i="5"/>
  <c r="O47" i="5"/>
  <c r="O50" i="5" s="1"/>
  <c r="O55" i="5" s="1"/>
  <c r="I53" i="5"/>
  <c r="I47" i="5"/>
  <c r="I50" i="5" s="1"/>
  <c r="I55" i="5" s="1"/>
  <c r="P39" i="5"/>
  <c r="P82" i="5" s="1"/>
  <c r="M44" i="5"/>
  <c r="M82" i="5"/>
  <c r="J22" i="6"/>
  <c r="J58" i="6" s="1"/>
  <c r="P22" i="6"/>
  <c r="P58" i="6" s="1"/>
  <c r="N42" i="6"/>
  <c r="N45" i="6" s="1"/>
  <c r="P37" i="6"/>
  <c r="P61" i="6" s="1"/>
  <c r="H82" i="5"/>
  <c r="H44" i="5"/>
  <c r="G42" i="6"/>
  <c r="G45" i="6" s="1"/>
  <c r="J37" i="6"/>
  <c r="J61" i="6" s="1"/>
  <c r="G53" i="5" l="1"/>
  <c r="T42" i="6"/>
  <c r="R45" i="6"/>
  <c r="T45" i="6" s="1"/>
  <c r="J44" i="5"/>
  <c r="H53" i="5"/>
  <c r="H47" i="5"/>
  <c r="H50" i="5" s="1"/>
  <c r="H55" i="5" s="1"/>
  <c r="L55" i="5"/>
  <c r="M53" i="5"/>
  <c r="M47" i="5"/>
  <c r="F55" i="5"/>
  <c r="J42" i="6"/>
  <c r="J45" i="6" s="1"/>
  <c r="P44" i="5"/>
  <c r="P42" i="6"/>
  <c r="P45" i="6" s="1"/>
  <c r="J53" i="5" l="1"/>
  <c r="P53" i="5"/>
  <c r="M50" i="5"/>
  <c r="P47" i="5"/>
  <c r="J47" i="5"/>
  <c r="J50" i="5"/>
  <c r="J55" i="5"/>
  <c r="M55" i="5" l="1"/>
  <c r="P55" i="5" s="1"/>
  <c r="P50" i="5"/>
  <c r="R28" i="5" l="1"/>
  <c r="R37" i="5" s="1"/>
  <c r="R81" i="5" l="1"/>
  <c r="R32" i="5" l="1"/>
  <c r="R39" i="5"/>
  <c r="T82" i="5" s="1"/>
  <c r="R82" i="5" l="1"/>
  <c r="R44" i="5"/>
  <c r="T44" i="5" s="1"/>
  <c r="R47" i="5" l="1"/>
  <c r="T47" i="5" s="1"/>
  <c r="R53" i="5"/>
  <c r="T53" i="5" s="1"/>
  <c r="R50" i="5" l="1"/>
  <c r="T50" i="5" s="1"/>
  <c r="R55" i="5" l="1"/>
  <c r="T55" i="5" s="1"/>
</calcChain>
</file>

<file path=xl/sharedStrings.xml><?xml version="1.0" encoding="utf-8"?>
<sst xmlns="http://schemas.openxmlformats.org/spreadsheetml/2006/main" count="201" uniqueCount="108">
  <si>
    <t xml:space="preserve">Xerox Financial Model </t>
  </si>
  <si>
    <t>(unaudited)</t>
  </si>
  <si>
    <t>(in $ millions, except per-share data)</t>
  </si>
  <si>
    <t>Q1</t>
  </si>
  <si>
    <t>Q2</t>
  </si>
  <si>
    <t>Q3</t>
  </si>
  <si>
    <t>Q4</t>
  </si>
  <si>
    <t>FY</t>
  </si>
  <si>
    <t>Revenues</t>
  </si>
  <si>
    <t xml:space="preserve">    Sales</t>
  </si>
  <si>
    <t xml:space="preserve">    Financing</t>
  </si>
  <si>
    <t xml:space="preserve">    Total Revenues </t>
  </si>
  <si>
    <t>Cost of Revenue</t>
  </si>
  <si>
    <t xml:space="preserve">    Cost of sales</t>
  </si>
  <si>
    <t xml:space="preserve">    Cost of financing</t>
  </si>
  <si>
    <t xml:space="preserve">   Total Cost of Revenue</t>
  </si>
  <si>
    <t>Gross Profit</t>
  </si>
  <si>
    <t xml:space="preserve">    Sales gross profit</t>
  </si>
  <si>
    <t xml:space="preserve">    Financing gross profit</t>
  </si>
  <si>
    <t xml:space="preserve">   Gross Profit</t>
  </si>
  <si>
    <t xml:space="preserve">   Research, development &amp; engineering</t>
  </si>
  <si>
    <t xml:space="preserve">   Selling, administrative and general exp. (Excl Bad Debts)</t>
  </si>
  <si>
    <t xml:space="preserve">   Total Selling, administrative and general exp. </t>
  </si>
  <si>
    <t xml:space="preserve">   Total Other, net</t>
  </si>
  <si>
    <t xml:space="preserve">    Amortization of intangible assets</t>
  </si>
  <si>
    <t xml:space="preserve">    Total Costs and Expenses</t>
  </si>
  <si>
    <t>Income from Continuing Operations</t>
  </si>
  <si>
    <t>Net Income (Loss)</t>
  </si>
  <si>
    <t>Preferred Dividends/</t>
  </si>
  <si>
    <t xml:space="preserve"> - Basic</t>
  </si>
  <si>
    <t>Other</t>
  </si>
  <si>
    <t>Weighted Average Shares</t>
  </si>
  <si>
    <t>Earnings Per Share</t>
  </si>
  <si>
    <t xml:space="preserve"> - Basic:</t>
  </si>
  <si>
    <t xml:space="preserve"> - Diluted:</t>
  </si>
  <si>
    <t>Gross Margins</t>
  </si>
  <si>
    <t xml:space="preserve"> - Sales</t>
  </si>
  <si>
    <t xml:space="preserve"> - Financing</t>
  </si>
  <si>
    <t xml:space="preserve"> - Total</t>
  </si>
  <si>
    <t>SAG as a % of Revenue</t>
  </si>
  <si>
    <t>Tax Rate</t>
  </si>
  <si>
    <t>Ending Xerox Employment</t>
  </si>
  <si>
    <t xml:space="preserve">    Non-financing interest expense </t>
  </si>
  <si>
    <t xml:space="preserve">    Aggregate Exchange losses / (gains)</t>
  </si>
  <si>
    <t xml:space="preserve">    All other, net </t>
  </si>
  <si>
    <t xml:space="preserve">    Income Taxes </t>
  </si>
  <si>
    <t xml:space="preserve">    Equity in Net Income of Unconsol. Affil.</t>
  </si>
  <si>
    <t xml:space="preserve">Less: Net Income attributable to Noncontrolling Interests </t>
  </si>
  <si>
    <t>Continuing operations</t>
  </si>
  <si>
    <t>Discontinued operations</t>
  </si>
  <si>
    <t>Total Basic Earnings (Loss) per Share</t>
  </si>
  <si>
    <t>Total Diluted Earnings (Loss) per Share</t>
  </si>
  <si>
    <t>Adjusted Effective Tax Rate</t>
  </si>
  <si>
    <t xml:space="preserve">    Restructuring and related costs</t>
  </si>
  <si>
    <t>Non-GAAP Adjustments:</t>
  </si>
  <si>
    <t>Xerox Financial Model - Non-GAAP basis</t>
  </si>
  <si>
    <t>Income before Income Taxes &amp; Equity Income</t>
  </si>
  <si>
    <t>Continuing Operations:</t>
  </si>
  <si>
    <t xml:space="preserve">    Equity in net income of unconsolidated affiliates</t>
  </si>
  <si>
    <t xml:space="preserve">  Adjusted Earnings per Share</t>
  </si>
  <si>
    <t xml:space="preserve">    Services, maintenance and rentals</t>
  </si>
  <si>
    <t xml:space="preserve">    Cost of services, maintenance and rentals</t>
  </si>
  <si>
    <t xml:space="preserve">    Services, maintenance and rentals gross profit</t>
  </si>
  <si>
    <t>Amounts Attributable to Xerox</t>
  </si>
  <si>
    <t>Net income from continuing operations</t>
  </si>
  <si>
    <t>Loss on Extinguishment of Debt</t>
  </si>
  <si>
    <t>NA</t>
  </si>
  <si>
    <t xml:space="preserve"> - Services/Maintenance/Rentals</t>
  </si>
  <si>
    <t>Selling, administrative and general exp. (Excl Bad Debts)</t>
  </si>
  <si>
    <t>Bad Debt Expense</t>
  </si>
  <si>
    <t>Fuji Xerox Restructuring</t>
  </si>
  <si>
    <t>Restructuring and related costs</t>
  </si>
  <si>
    <t>Amortization of purchased intangibles</t>
  </si>
  <si>
    <t>Non-service retirement-related costs</t>
  </si>
  <si>
    <t>Tax on adjusted items</t>
  </si>
  <si>
    <t>Remeasurement of unrecognized tax positions</t>
  </si>
  <si>
    <t>-</t>
  </si>
  <si>
    <t>Income (Loss) before Income Taxes &amp; Equity Income</t>
  </si>
  <si>
    <t>Income (Loss) from discontinued operations, net of tax</t>
  </si>
  <si>
    <t>Net Income (Loss) Attributable to Xerox</t>
  </si>
  <si>
    <t>Net Income from Continuing Operations Attributable to Xerox</t>
  </si>
  <si>
    <t>Total Non-GAAP Adjustments</t>
  </si>
  <si>
    <t>Key Ratios - GAAP:</t>
  </si>
  <si>
    <t>Key Ratios - Adjusted:</t>
  </si>
  <si>
    <t>Xerox Financial Model</t>
  </si>
  <si>
    <t>(in $ millions)</t>
  </si>
  <si>
    <t>Revenue</t>
  </si>
  <si>
    <t>Entry</t>
  </si>
  <si>
    <t>Mid-range</t>
  </si>
  <si>
    <t>High-end</t>
  </si>
  <si>
    <t>NM</t>
  </si>
  <si>
    <t>N. America</t>
  </si>
  <si>
    <t>International</t>
  </si>
  <si>
    <t>Total Revenue</t>
  </si>
  <si>
    <t>Color</t>
  </si>
  <si>
    <t>B&amp;W</t>
  </si>
  <si>
    <t>Notes:</t>
  </si>
  <si>
    <t>CC = Constant Currency</t>
  </si>
  <si>
    <t>YTD</t>
  </si>
  <si>
    <r>
      <t xml:space="preserve"> - Diluted</t>
    </r>
    <r>
      <rPr>
        <vertAlign val="superscript"/>
        <sz val="10"/>
        <rFont val="Arial"/>
        <family val="2"/>
      </rPr>
      <t xml:space="preserve"> *</t>
    </r>
  </si>
  <si>
    <t>*For those periods that exclude the preferred stock dividend the average shares for the calculations of diluted EPS include 7 million shares associated with our Series A or Series B convertible preferred stock.</t>
  </si>
  <si>
    <t>Adjusted Weighted Average Shares *</t>
  </si>
  <si>
    <t>Preferred Dividends - Adjusted EPS *</t>
  </si>
  <si>
    <t>2017 YOY CC % Change</t>
  </si>
  <si>
    <t>Total Equipment Revenue</t>
  </si>
  <si>
    <t>Installs</t>
  </si>
  <si>
    <t>Entry A4 MFPs</t>
  </si>
  <si>
    <t>Entry installations exclude OEM sales; Mid-range and High-end color installations exclude Fuji Xerox digital front-end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</si>
</sst>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%;\(0.0\)%"/>
    <numFmt numFmtId="167" formatCode="0%;\(0\)%"/>
    <numFmt numFmtId="168" formatCode="\-\ \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18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0" borderId="0" xfId="0" applyFont="1" applyFill="1" applyProtection="1"/>
    <xf numFmtId="0" fontId="4" fillId="2" borderId="0" xfId="18" applyFont="1" applyFill="1" applyProtection="1"/>
    <xf numFmtId="0" fontId="4" fillId="2" borderId="1" xfId="18" applyFont="1" applyFill="1" applyBorder="1" applyProtection="1"/>
    <xf numFmtId="0" fontId="3" fillId="2" borderId="0" xfId="18" applyFont="1" applyFill="1" applyBorder="1" applyProtection="1"/>
    <xf numFmtId="0" fontId="4" fillId="2" borderId="0" xfId="18" applyFont="1" applyFill="1" applyBorder="1" applyProtection="1"/>
    <xf numFmtId="164" fontId="4" fillId="2" borderId="0" xfId="1" applyNumberFormat="1" applyFont="1" applyFill="1" applyProtection="1"/>
    <xf numFmtId="164" fontId="3" fillId="2" borderId="2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3" fillId="2" borderId="0" xfId="1" applyNumberFormat="1" applyFont="1" applyFill="1" applyProtection="1"/>
    <xf numFmtId="0" fontId="4" fillId="2" borderId="0" xfId="18" applyFont="1" applyFill="1" applyBorder="1" applyAlignment="1" applyProtection="1">
      <alignment wrapText="1"/>
    </xf>
    <xf numFmtId="164" fontId="3" fillId="2" borderId="2" xfId="1" applyNumberFormat="1" applyFont="1" applyFill="1" applyBorder="1" applyAlignment="1" applyProtection="1">
      <alignment wrapText="1"/>
    </xf>
    <xf numFmtId="164" fontId="4" fillId="2" borderId="0" xfId="0" applyNumberFormat="1" applyFont="1" applyFill="1" applyProtection="1"/>
    <xf numFmtId="0" fontId="3" fillId="2" borderId="0" xfId="18" applyFont="1" applyFill="1" applyBorder="1" applyAlignment="1" applyProtection="1">
      <alignment wrapText="1"/>
    </xf>
    <xf numFmtId="0" fontId="3" fillId="2" borderId="2" xfId="18" applyFont="1" applyFill="1" applyBorder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3" xfId="18" applyFont="1" applyFill="1" applyBorder="1" applyProtection="1"/>
    <xf numFmtId="164" fontId="4" fillId="2" borderId="3" xfId="1" applyNumberFormat="1" applyFont="1" applyFill="1" applyBorder="1" applyProtection="1"/>
    <xf numFmtId="164" fontId="4" fillId="0" borderId="0" xfId="0" applyNumberFormat="1" applyFont="1" applyFill="1" applyProtection="1"/>
    <xf numFmtId="0" fontId="4" fillId="2" borderId="2" xfId="18" applyFont="1" applyFill="1" applyBorder="1" applyProtection="1"/>
    <xf numFmtId="164" fontId="3" fillId="2" borderId="2" xfId="0" applyNumberFormat="1" applyFont="1" applyFill="1" applyBorder="1" applyProtection="1"/>
    <xf numFmtId="0" fontId="6" fillId="2" borderId="0" xfId="0" applyFont="1" applyFill="1" applyProtection="1"/>
    <xf numFmtId="43" fontId="4" fillId="2" borderId="0" xfId="1" applyNumberFormat="1" applyFont="1" applyFill="1" applyProtection="1"/>
    <xf numFmtId="43" fontId="6" fillId="2" borderId="0" xfId="1" applyNumberFormat="1" applyFont="1" applyFill="1" applyProtection="1"/>
    <xf numFmtId="43" fontId="4" fillId="2" borderId="0" xfId="12" applyNumberFormat="1" applyFont="1" applyFill="1" applyProtection="1"/>
    <xf numFmtId="0" fontId="4" fillId="2" borderId="2" xfId="0" applyFont="1" applyFill="1" applyBorder="1" applyProtection="1"/>
    <xf numFmtId="43" fontId="4" fillId="2" borderId="2" xfId="1" applyNumberFormat="1" applyFont="1" applyFill="1" applyBorder="1" applyProtection="1"/>
    <xf numFmtId="0" fontId="7" fillId="2" borderId="0" xfId="0" applyFont="1" applyFill="1" applyProtection="1"/>
    <xf numFmtId="0" fontId="2" fillId="2" borderId="0" xfId="18" applyFont="1" applyFill="1" applyProtection="1"/>
    <xf numFmtId="43" fontId="4" fillId="2" borderId="0" xfId="1" applyNumberFormat="1" applyFont="1" applyFill="1" applyBorder="1" applyProtection="1"/>
    <xf numFmtId="43" fontId="6" fillId="2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3" fillId="2" borderId="0" xfId="15" applyFont="1" applyFill="1" applyProtection="1"/>
    <xf numFmtId="0" fontId="4" fillId="2" borderId="0" xfId="15" applyFont="1" applyFill="1" applyProtection="1"/>
    <xf numFmtId="165" fontId="4" fillId="2" borderId="0" xfId="15" applyNumberFormat="1" applyFont="1" applyFill="1" applyProtection="1"/>
    <xf numFmtId="0" fontId="4" fillId="2" borderId="0" xfId="15" applyFont="1" applyFill="1" applyBorder="1" applyProtection="1"/>
    <xf numFmtId="0" fontId="2" fillId="2" borderId="0" xfId="15" applyFont="1" applyFill="1" applyProtection="1"/>
    <xf numFmtId="0" fontId="3" fillId="2" borderId="0" xfId="16" applyFont="1" applyFill="1" applyProtection="1"/>
    <xf numFmtId="165" fontId="4" fillId="2" borderId="0" xfId="19" applyNumberFormat="1" applyFont="1" applyFill="1" applyProtection="1"/>
    <xf numFmtId="0" fontId="3" fillId="2" borderId="0" xfId="17" applyFont="1" applyFill="1" applyProtection="1"/>
    <xf numFmtId="0" fontId="4" fillId="2" borderId="0" xfId="17" applyFont="1" applyFill="1" applyProtection="1"/>
    <xf numFmtId="165" fontId="4" fillId="2" borderId="0" xfId="17" applyNumberFormat="1" applyFont="1" applyFill="1" applyProtection="1"/>
    <xf numFmtId="0" fontId="4" fillId="2" borderId="0" xfId="17" applyFont="1" applyFill="1" applyBorder="1" applyProtection="1"/>
    <xf numFmtId="164" fontId="4" fillId="2" borderId="0" xfId="1" applyNumberFormat="1" applyFont="1" applyFill="1" applyAlignment="1" applyProtection="1">
      <alignment horizontal="right"/>
    </xf>
    <xf numFmtId="0" fontId="2" fillId="2" borderId="0" xfId="18" applyFont="1" applyFill="1" applyBorder="1" applyAlignment="1" applyProtection="1">
      <alignment horizontal="left" indent="1"/>
    </xf>
    <xf numFmtId="164" fontId="2" fillId="2" borderId="0" xfId="1" applyNumberFormat="1" applyFont="1" applyFill="1" applyAlignment="1" applyProtection="1">
      <alignment horizontal="right"/>
    </xf>
    <xf numFmtId="0" fontId="9" fillId="2" borderId="0" xfId="18" applyFont="1" applyFill="1" applyProtection="1"/>
    <xf numFmtId="0" fontId="10" fillId="2" borderId="0" xfId="18" applyFont="1" applyFill="1" applyProtection="1"/>
    <xf numFmtId="0" fontId="4" fillId="2" borderId="0" xfId="18" quotePrefix="1" applyFont="1" applyFill="1" applyProtection="1"/>
    <xf numFmtId="0" fontId="4" fillId="2" borderId="0" xfId="18" applyFont="1" applyFill="1" applyAlignment="1" applyProtection="1">
      <alignment horizontal="left" indent="1"/>
    </xf>
    <xf numFmtId="0" fontId="4" fillId="2" borderId="0" xfId="18" applyFont="1" applyFill="1" applyBorder="1" applyAlignment="1" applyProtection="1">
      <alignment horizontal="left" indent="2"/>
    </xf>
    <xf numFmtId="0" fontId="3" fillId="2" borderId="2" xfId="0" applyFont="1" applyFill="1" applyBorder="1" applyProtection="1"/>
    <xf numFmtId="0" fontId="4" fillId="2" borderId="0" xfId="18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0" fontId="4" fillId="2" borderId="0" xfId="18" quotePrefix="1" applyFont="1" applyFill="1" applyAlignment="1" applyProtection="1">
      <alignment horizontal="left" indent="1"/>
    </xf>
    <xf numFmtId="0" fontId="2" fillId="2" borderId="0" xfId="18" applyFont="1" applyFill="1" applyAlignment="1" applyProtection="1">
      <alignment horizontal="left" indent="1"/>
    </xf>
    <xf numFmtId="0" fontId="4" fillId="2" borderId="0" xfId="0" applyFont="1" applyFill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2" fillId="2" borderId="0" xfId="17" applyFont="1" applyFill="1" applyProtection="1"/>
    <xf numFmtId="17" fontId="4" fillId="2" borderId="1" xfId="18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Protection="1"/>
    <xf numFmtId="17" fontId="2" fillId="2" borderId="1" xfId="18" applyNumberFormat="1" applyFont="1" applyFill="1" applyBorder="1" applyAlignment="1" applyProtection="1">
      <alignment horizontal="center" vertical="center" wrapText="1"/>
    </xf>
    <xf numFmtId="0" fontId="2" fillId="2" borderId="0" xfId="18" applyFont="1" applyFill="1" applyBorder="1" applyAlignment="1" applyProtection="1">
      <alignment horizontal="left" vertical="top"/>
    </xf>
    <xf numFmtId="164" fontId="4" fillId="2" borderId="2" xfId="1" applyNumberFormat="1" applyFont="1" applyFill="1" applyBorder="1" applyProtection="1"/>
    <xf numFmtId="0" fontId="3" fillId="2" borderId="0" xfId="0" applyFont="1" applyFill="1" applyBorder="1" applyProtection="1"/>
    <xf numFmtId="164" fontId="3" fillId="2" borderId="0" xfId="0" applyNumberFormat="1" applyFont="1" applyFill="1" applyBorder="1" applyProtection="1"/>
    <xf numFmtId="164" fontId="2" fillId="2" borderId="3" xfId="1" applyNumberFormat="1" applyFont="1" applyFill="1" applyBorder="1" applyProtection="1"/>
    <xf numFmtId="0" fontId="6" fillId="2" borderId="0" xfId="0" applyFont="1" applyFill="1" applyBorder="1" applyProtection="1"/>
    <xf numFmtId="0" fontId="11" fillId="2" borderId="0" xfId="17" applyFont="1" applyFill="1" applyProtection="1"/>
    <xf numFmtId="0" fontId="11" fillId="2" borderId="0" xfId="0" applyFont="1" applyFill="1" applyProtection="1"/>
    <xf numFmtId="0" fontId="11" fillId="2" borderId="0" xfId="17" applyFont="1" applyFill="1" applyBorder="1" applyProtection="1"/>
    <xf numFmtId="0" fontId="12" fillId="2" borderId="0" xfId="18" applyFont="1" applyFill="1" applyBorder="1" applyProtection="1"/>
    <xf numFmtId="0" fontId="6" fillId="2" borderId="0" xfId="18" applyFont="1" applyFill="1" applyBorder="1" applyProtection="1"/>
    <xf numFmtId="43" fontId="6" fillId="2" borderId="0" xfId="0" applyNumberFormat="1" applyFont="1" applyFill="1" applyProtection="1"/>
    <xf numFmtId="0" fontId="14" fillId="2" borderId="0" xfId="17" applyFont="1" applyFill="1" applyProtection="1"/>
    <xf numFmtId="0" fontId="14" fillId="2" borderId="0" xfId="0" applyFont="1" applyFill="1" applyProtection="1"/>
    <xf numFmtId="0" fontId="14" fillId="2" borderId="0" xfId="17" applyFont="1" applyFill="1" applyBorder="1" applyProtection="1"/>
    <xf numFmtId="0" fontId="2" fillId="2" borderId="0" xfId="18" applyFont="1" applyFill="1" applyBorder="1" applyProtection="1"/>
    <xf numFmtId="0" fontId="2" fillId="2" borderId="2" xfId="18" applyFont="1" applyFill="1" applyBorder="1" applyProtection="1"/>
    <xf numFmtId="0" fontId="16" fillId="2" borderId="0" xfId="21" applyFont="1" applyFill="1"/>
    <xf numFmtId="0" fontId="15" fillId="2" borderId="0" xfId="21" applyFont="1" applyFill="1"/>
    <xf numFmtId="0" fontId="15" fillId="0" borderId="0" xfId="21" applyFont="1"/>
    <xf numFmtId="0" fontId="2" fillId="2" borderId="0" xfId="21" applyFont="1" applyFill="1" applyBorder="1" applyAlignment="1">
      <alignment horizontal="left"/>
    </xf>
    <xf numFmtId="0" fontId="3" fillId="2" borderId="0" xfId="21" applyFont="1" applyFill="1" applyBorder="1" applyAlignment="1">
      <alignment horizontal="center"/>
    </xf>
    <xf numFmtId="0" fontId="3" fillId="2" borderId="0" xfId="21" applyFont="1" applyFill="1" applyBorder="1" applyAlignment="1">
      <alignment horizontal="center" wrapText="1"/>
    </xf>
    <xf numFmtId="0" fontId="2" fillId="2" borderId="0" xfId="21" applyFont="1" applyFill="1" applyBorder="1" applyAlignment="1">
      <alignment horizontal="center"/>
    </xf>
    <xf numFmtId="0" fontId="2" fillId="2" borderId="0" xfId="21" applyFont="1" applyFill="1" applyBorder="1" applyAlignment="1">
      <alignment horizontal="center" wrapText="1"/>
    </xf>
    <xf numFmtId="0" fontId="17" fillId="2" borderId="0" xfId="21" applyFont="1" applyFill="1" applyBorder="1" applyAlignment="1"/>
    <xf numFmtId="164" fontId="2" fillId="2" borderId="0" xfId="22" applyNumberFormat="1" applyFont="1" applyFill="1" applyBorder="1" applyAlignment="1">
      <alignment horizontal="center"/>
    </xf>
    <xf numFmtId="166" fontId="2" fillId="2" borderId="0" xfId="23" applyNumberFormat="1" applyFont="1" applyFill="1"/>
    <xf numFmtId="164" fontId="2" fillId="2" borderId="3" xfId="22" applyNumberFormat="1" applyFont="1" applyFill="1" applyBorder="1" applyAlignment="1">
      <alignment horizontal="center"/>
    </xf>
    <xf numFmtId="166" fontId="2" fillId="2" borderId="0" xfId="23" applyNumberFormat="1" applyFont="1" applyFill="1" applyAlignment="1">
      <alignment horizontal="center"/>
    </xf>
    <xf numFmtId="0" fontId="3" fillId="2" borderId="0" xfId="21" applyFont="1" applyFill="1" applyBorder="1" applyAlignment="1">
      <alignment horizontal="left" indent="1"/>
    </xf>
    <xf numFmtId="164" fontId="3" fillId="2" borderId="0" xfId="22" applyNumberFormat="1" applyFont="1" applyFill="1" applyBorder="1" applyAlignment="1">
      <alignment horizontal="center"/>
    </xf>
    <xf numFmtId="166" fontId="3" fillId="2" borderId="0" xfId="23" applyNumberFormat="1" applyFont="1" applyFill="1"/>
    <xf numFmtId="0" fontId="2" fillId="2" borderId="0" xfId="21" applyFont="1" applyFill="1" applyBorder="1" applyAlignment="1"/>
    <xf numFmtId="0" fontId="3" fillId="2" borderId="0" xfId="21" applyFont="1" applyFill="1" applyBorder="1" applyAlignment="1"/>
    <xf numFmtId="0" fontId="2" fillId="2" borderId="0" xfId="21" applyFont="1" applyFill="1" applyBorder="1"/>
    <xf numFmtId="164" fontId="3" fillId="2" borderId="0" xfId="22" applyNumberFormat="1" applyFont="1" applyFill="1" applyBorder="1" applyAlignment="1"/>
    <xf numFmtId="0" fontId="2" fillId="2" borderId="0" xfId="21" applyFont="1" applyFill="1" applyBorder="1" applyAlignment="1">
      <alignment horizontal="left" indent="1"/>
    </xf>
    <xf numFmtId="0" fontId="3" fillId="2" borderId="0" xfId="21" applyFont="1" applyFill="1"/>
    <xf numFmtId="0" fontId="3" fillId="2" borderId="0" xfId="21" applyFont="1" applyFill="1" applyBorder="1" applyAlignment="1">
      <alignment horizontal="left"/>
    </xf>
    <xf numFmtId="167" fontId="2" fillId="2" borderId="0" xfId="23" applyNumberFormat="1" applyFont="1" applyFill="1"/>
    <xf numFmtId="168" fontId="2" fillId="2" borderId="0" xfId="23" applyNumberFormat="1" applyFont="1" applyFill="1"/>
    <xf numFmtId="167" fontId="2" fillId="2" borderId="0" xfId="21" applyNumberFormat="1" applyFont="1" applyFill="1"/>
    <xf numFmtId="167" fontId="3" fillId="2" borderId="0" xfId="21" applyNumberFormat="1" applyFont="1" applyFill="1"/>
    <xf numFmtId="0" fontId="3" fillId="2" borderId="3" xfId="21" applyFont="1" applyFill="1" applyBorder="1"/>
    <xf numFmtId="166" fontId="3" fillId="2" borderId="0" xfId="21" applyNumberFormat="1" applyFont="1" applyFill="1"/>
    <xf numFmtId="0" fontId="2" fillId="2" borderId="0" xfId="21" applyFont="1" applyFill="1" applyAlignment="1">
      <alignment horizontal="left" wrapText="1"/>
    </xf>
    <xf numFmtId="0" fontId="15" fillId="0" borderId="0" xfId="21" applyFont="1" applyFill="1"/>
    <xf numFmtId="0" fontId="3" fillId="2" borderId="1" xfId="0" applyFont="1" applyFill="1" applyBorder="1" applyAlignment="1" applyProtection="1">
      <alignment horizontal="center"/>
    </xf>
    <xf numFmtId="0" fontId="8" fillId="2" borderId="0" xfId="17" applyFont="1" applyFill="1" applyAlignment="1" applyProtection="1">
      <alignment horizontal="left" wrapText="1"/>
    </xf>
    <xf numFmtId="0" fontId="8" fillId="2" borderId="0" xfId="17" applyFont="1" applyFill="1" applyAlignment="1" applyProtection="1">
      <alignment horizontal="left" vertical="top"/>
    </xf>
    <xf numFmtId="0" fontId="4" fillId="2" borderId="0" xfId="18" applyFont="1" applyFill="1" applyAlignment="1" applyProtection="1">
      <alignment wrapText="1"/>
    </xf>
    <xf numFmtId="0" fontId="3" fillId="2" borderId="2" xfId="18" applyFont="1" applyFill="1" applyBorder="1" applyAlignment="1" applyProtection="1">
      <alignment wrapText="1"/>
    </xf>
    <xf numFmtId="0" fontId="3" fillId="2" borderId="0" xfId="15" applyFont="1" applyFill="1" applyAlignment="1" applyProtection="1">
      <alignment horizontal="left" wrapText="1"/>
    </xf>
    <xf numFmtId="0" fontId="11" fillId="2" borderId="0" xfId="17" applyFont="1" applyFill="1" applyAlignment="1" applyProtection="1">
      <alignment horizontal="left" vertical="top" wrapText="1"/>
    </xf>
    <xf numFmtId="0" fontId="3" fillId="2" borderId="3" xfId="21" applyFont="1" applyFill="1" applyBorder="1" applyAlignment="1">
      <alignment horizontal="center"/>
    </xf>
    <xf numFmtId="0" fontId="2" fillId="2" borderId="0" xfId="21" applyFont="1" applyFill="1" applyAlignment="1">
      <alignment horizontal="left" wrapText="1"/>
    </xf>
  </cellXfs>
  <cellStyles count="24">
    <cellStyle name="Comma" xfId="1" builtinId="3"/>
    <cellStyle name="Comma 16" xfId="2"/>
    <cellStyle name="Comma 17" xfId="3"/>
    <cellStyle name="Comma 18" xfId="4"/>
    <cellStyle name="Comma 19" xfId="5"/>
    <cellStyle name="Comma 2" xfId="22"/>
    <cellStyle name="Comma 24" xfId="6"/>
    <cellStyle name="Comma 25" xfId="7"/>
    <cellStyle name="Comma 26" xfId="8"/>
    <cellStyle name="Comma 31" xfId="9"/>
    <cellStyle name="Comma 32" xfId="10"/>
    <cellStyle name="Comma 33" xfId="11"/>
    <cellStyle name="Comma 34" xfId="12"/>
    <cellStyle name="Comma 35" xfId="13"/>
    <cellStyle name="Normal" xfId="0" builtinId="0"/>
    <cellStyle name="Normal 2" xfId="14"/>
    <cellStyle name="Normal 3" xfId="21"/>
    <cellStyle name="Normal_2001qa206FINAL" xfId="15"/>
    <cellStyle name="Normal_Inc Statement_1" xfId="16"/>
    <cellStyle name="Normal_QTR495" xfId="17"/>
    <cellStyle name="Normal_Sheet1" xfId="18"/>
    <cellStyle name="Percent" xfId="19" builtinId="5"/>
    <cellStyle name="Percent 2" xfId="23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314325</xdr:colOff>
      <xdr:row>0</xdr:row>
      <xdr:rowOff>0</xdr:rowOff>
    </xdr:from>
    <xdr:to>
      <xdr:col>19</xdr:col>
      <xdr:colOff>676275</xdr:colOff>
      <xdr:row>2</xdr:row>
      <xdr:rowOff>104775</xdr:rowOff>
    </xdr:to>
    <xdr:pic>
      <xdr:nvPicPr>
        <xdr:cNvPr id="5129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12849225" y="0"/>
          <a:ext cx="1057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175259</xdr:colOff>
      <xdr:row>0</xdr:row>
      <xdr:rowOff>140970</xdr:rowOff>
    </xdr:from>
    <xdr:to>
      <xdr:col>13</xdr:col>
      <xdr:colOff>632460</xdr:colOff>
      <xdr:row>2</xdr:row>
      <xdr:rowOff>312419</xdr:rowOff>
    </xdr:to>
    <xdr:sp macro="" textlink="">
      <xdr:nvSpPr>
        <xdr:cNvPr id="2" name="TextBox 1"/>
        <xdr:cNvSpPr txBox="1"/>
      </xdr:nvSpPr>
      <xdr:spPr>
        <a:xfrm>
          <a:off x="4267199" y="140970"/>
          <a:ext cx="5859781" cy="590549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Xerox Financial Model – Non-GAAP basis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is adjusted to exclude non-service retirement related costs, restructuring and related costs as well as amortization of intangibles.</a:t>
          </a:r>
        </a:p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17</xdr:col>
      <xdr:colOff>409575</xdr:colOff>
      <xdr:row>0</xdr:row>
      <xdr:rowOff>161925</xdr:rowOff>
    </xdr:from>
    <xdr:ext cx="1085850" cy="419100"/>
    <xdr:pic>
      <xdr:nvPicPr>
        <xdr:cNvPr id="4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10744200" y="161925"/>
          <a:ext cx="108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59531</xdr:colOff>
      <xdr:row>0</xdr:row>
      <xdr:rowOff>59531</xdr:rowOff>
    </xdr:from>
    <xdr:ext cx="1085850" cy="419100"/>
    <xdr:pic>
      <xdr:nvPicPr>
        <xdr:cNvPr id="2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6107906" y="59531"/>
          <a:ext cx="108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&amp;A\Q495\Q&amp;AQ4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MANAG\WEBSURF\EXCLBR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&amp;A\Q395\Q195\QA1311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E%20NAM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 1020"/>
      <sheetName val="BWDATA"/>
      <sheetName val="MKTPLC TO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 1020"/>
      <sheetName val="MKTPLC TO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1311"/>
      <sheetName val="Q&amp;A 102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AMES"/>
      <sheetName val="isg hc"/>
      <sheetName val="Avg Sal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259"/>
  <sheetViews>
    <sheetView tabSelected="1" workbookViewId="0"/>
  </sheetViews>
  <sheetFormatPr defaultColWidth="9.140625" defaultRowHeight="12.75" x14ac:dyDescent="0.2"/>
  <cols>
    <col min="1" max="1" width="9.140625" style="6"/>
    <col min="2" max="2" width="17.85546875" style="6" customWidth="1"/>
    <col min="3" max="3" width="9.140625" style="6"/>
    <col min="4" max="4" width="23.5703125" style="6" customWidth="1"/>
    <col min="5" max="5" width="3" style="2" customWidth="1"/>
    <col min="6" max="6" width="10" style="2" customWidth="1"/>
    <col min="7" max="8" width="10.140625" style="2" customWidth="1"/>
    <col min="9" max="9" width="10.42578125" style="2" customWidth="1"/>
    <col min="10" max="10" width="11.28515625" style="2" customWidth="1"/>
    <col min="11" max="11" width="4.140625" style="2" customWidth="1"/>
    <col min="12" max="12" width="10.42578125" style="2" bestFit="1" customWidth="1"/>
    <col min="13" max="13" width="11.140625" style="2" customWidth="1"/>
    <col min="14" max="14" width="12.28515625" style="2" customWidth="1"/>
    <col min="15" max="15" width="9.42578125" style="2" customWidth="1"/>
    <col min="16" max="16" width="11.85546875" style="2" customWidth="1"/>
    <col min="17" max="17" width="3.5703125" style="2" customWidth="1"/>
    <col min="18" max="19" width="10.42578125" style="2" customWidth="1"/>
    <col min="20" max="20" width="11.85546875" style="2" customWidth="1"/>
    <col min="21" max="21" width="3.140625" style="3" customWidth="1"/>
    <col min="22" max="22" width="4.42578125" style="3" customWidth="1"/>
    <col min="23" max="28" width="9.140625" style="5"/>
    <col min="29" max="16384" width="9.140625" style="2"/>
  </cols>
  <sheetData>
    <row r="1" spans="1:21" x14ac:dyDescent="0.2">
      <c r="A1" s="1" t="s">
        <v>0</v>
      </c>
      <c r="B1" s="1"/>
      <c r="C1" s="1"/>
      <c r="D1" s="1"/>
    </row>
    <row r="2" spans="1:21" x14ac:dyDescent="0.2">
      <c r="A2" s="1" t="s">
        <v>1</v>
      </c>
    </row>
    <row r="4" spans="1:21" ht="13.5" thickBot="1" x14ac:dyDescent="0.25">
      <c r="A4" s="6" t="s">
        <v>2</v>
      </c>
      <c r="F4" s="120">
        <v>2015</v>
      </c>
      <c r="G4" s="120"/>
      <c r="H4" s="120"/>
      <c r="I4" s="120"/>
      <c r="J4" s="120"/>
      <c r="L4" s="120">
        <v>2016</v>
      </c>
      <c r="M4" s="120"/>
      <c r="N4" s="120"/>
      <c r="O4" s="120"/>
      <c r="P4" s="120"/>
      <c r="R4" s="120">
        <v>2017</v>
      </c>
      <c r="S4" s="120"/>
      <c r="T4" s="120"/>
    </row>
    <row r="5" spans="1:21" ht="13.5" thickBot="1" x14ac:dyDescent="0.25">
      <c r="A5" s="7"/>
      <c r="B5" s="7"/>
      <c r="C5" s="7"/>
      <c r="D5" s="7"/>
      <c r="F5" s="67" t="s">
        <v>3</v>
      </c>
      <c r="G5" s="67" t="s">
        <v>4</v>
      </c>
      <c r="H5" s="67" t="s">
        <v>5</v>
      </c>
      <c r="I5" s="67" t="s">
        <v>6</v>
      </c>
      <c r="J5" s="67" t="s">
        <v>7</v>
      </c>
      <c r="K5" s="68"/>
      <c r="L5" s="67" t="s">
        <v>3</v>
      </c>
      <c r="M5" s="67" t="s">
        <v>4</v>
      </c>
      <c r="N5" s="67" t="s">
        <v>5</v>
      </c>
      <c r="O5" s="67" t="s">
        <v>6</v>
      </c>
      <c r="P5" s="67" t="s">
        <v>7</v>
      </c>
      <c r="Q5" s="68"/>
      <c r="R5" s="67" t="s">
        <v>3</v>
      </c>
      <c r="S5" s="71" t="s">
        <v>4</v>
      </c>
      <c r="T5" s="71" t="s">
        <v>98</v>
      </c>
    </row>
    <row r="6" spans="1:21" x14ac:dyDescent="0.2">
      <c r="A6" s="8" t="s">
        <v>8</v>
      </c>
      <c r="B6" s="9"/>
      <c r="C6" s="9"/>
      <c r="D6" s="9"/>
      <c r="F6" s="3"/>
      <c r="G6" s="3"/>
      <c r="H6" s="3"/>
      <c r="I6" s="3"/>
      <c r="J6" s="3"/>
      <c r="L6" s="3"/>
      <c r="M6" s="3"/>
      <c r="N6" s="3"/>
      <c r="O6" s="3"/>
      <c r="P6" s="3"/>
      <c r="R6" s="3"/>
      <c r="S6" s="3"/>
      <c r="T6" s="3"/>
      <c r="U6" s="9"/>
    </row>
    <row r="7" spans="1:21" x14ac:dyDescent="0.2">
      <c r="A7" s="6" t="s">
        <v>9</v>
      </c>
      <c r="F7" s="49">
        <v>1107</v>
      </c>
      <c r="G7" s="49">
        <v>1205</v>
      </c>
      <c r="H7" s="49">
        <v>1132</v>
      </c>
      <c r="I7" s="49">
        <v>1230</v>
      </c>
      <c r="J7" s="49">
        <f>SUM(F7:I7)</f>
        <v>4674</v>
      </c>
      <c r="K7" s="62"/>
      <c r="L7" s="49">
        <f>1003</f>
        <v>1003</v>
      </c>
      <c r="M7" s="49">
        <v>1126</v>
      </c>
      <c r="N7" s="49">
        <v>1057</v>
      </c>
      <c r="O7" s="49">
        <f>1132+1</f>
        <v>1133</v>
      </c>
      <c r="P7" s="49">
        <f>SUM(L7:O7)</f>
        <v>4319</v>
      </c>
      <c r="Q7" s="62"/>
      <c r="R7" s="49">
        <v>936</v>
      </c>
      <c r="S7" s="49">
        <v>1010</v>
      </c>
      <c r="T7" s="49">
        <f>SUM(R7:S7)</f>
        <v>1946</v>
      </c>
      <c r="U7" s="9"/>
    </row>
    <row r="8" spans="1:21" x14ac:dyDescent="0.2">
      <c r="A8" s="33" t="s">
        <v>60</v>
      </c>
      <c r="F8" s="49">
        <f>6+1604</f>
        <v>1610</v>
      </c>
      <c r="G8" s="49">
        <f>7+1627</f>
        <v>1634</v>
      </c>
      <c r="H8" s="49">
        <f>5+1564</f>
        <v>1569</v>
      </c>
      <c r="I8" s="49">
        <f>6+1626</f>
        <v>1632</v>
      </c>
      <c r="J8" s="49">
        <f>SUM(F8:I8)</f>
        <v>6445</v>
      </c>
      <c r="K8" s="62"/>
      <c r="L8" s="49">
        <f>5+1524</f>
        <v>1529</v>
      </c>
      <c r="M8" s="49">
        <f>6+1579</f>
        <v>1585</v>
      </c>
      <c r="N8" s="49">
        <f>4+1485</f>
        <v>1489</v>
      </c>
      <c r="O8" s="49">
        <f>6+1518</f>
        <v>1524</v>
      </c>
      <c r="P8" s="49">
        <f>SUM(L8:O8)</f>
        <v>6127</v>
      </c>
      <c r="Q8" s="62"/>
      <c r="R8" s="49">
        <v>1442</v>
      </c>
      <c r="S8" s="49">
        <v>1483</v>
      </c>
      <c r="T8" s="49">
        <f t="shared" ref="T8:T55" si="0">SUM(R8:S8)</f>
        <v>2925</v>
      </c>
      <c r="U8" s="9"/>
    </row>
    <row r="9" spans="1:21" x14ac:dyDescent="0.2">
      <c r="A9" s="6" t="s">
        <v>10</v>
      </c>
      <c r="F9" s="49">
        <v>90</v>
      </c>
      <c r="G9" s="49">
        <v>87</v>
      </c>
      <c r="H9" s="49">
        <v>85</v>
      </c>
      <c r="I9" s="49">
        <v>84</v>
      </c>
      <c r="J9" s="49">
        <f>SUM(F9:I9)</f>
        <v>346</v>
      </c>
      <c r="K9" s="62"/>
      <c r="L9" s="49">
        <v>83</v>
      </c>
      <c r="M9" s="49">
        <v>82</v>
      </c>
      <c r="N9" s="49">
        <v>83</v>
      </c>
      <c r="O9" s="49">
        <v>77</v>
      </c>
      <c r="P9" s="49">
        <f>SUM(L9:O9)</f>
        <v>325</v>
      </c>
      <c r="Q9" s="62"/>
      <c r="R9" s="49">
        <v>76</v>
      </c>
      <c r="S9" s="49">
        <v>74</v>
      </c>
      <c r="T9" s="49">
        <f t="shared" si="0"/>
        <v>150</v>
      </c>
      <c r="U9" s="9"/>
    </row>
    <row r="10" spans="1:21" x14ac:dyDescent="0.2">
      <c r="A10" s="18" t="s">
        <v>11</v>
      </c>
      <c r="B10" s="18"/>
      <c r="C10" s="18"/>
      <c r="D10" s="18"/>
      <c r="F10" s="63">
        <f>SUM(F7:F9)</f>
        <v>2807</v>
      </c>
      <c r="G10" s="63">
        <f>SUM(G7:G9)</f>
        <v>2926</v>
      </c>
      <c r="H10" s="63">
        <f>SUM(H7:H9)</f>
        <v>2786</v>
      </c>
      <c r="I10" s="63">
        <f>SUM(I7:I9)</f>
        <v>2946</v>
      </c>
      <c r="J10" s="63">
        <f>SUM(J7:J9)</f>
        <v>11465</v>
      </c>
      <c r="K10" s="62"/>
      <c r="L10" s="63">
        <f>SUM(L7:L9)</f>
        <v>2615</v>
      </c>
      <c r="M10" s="63">
        <f>SUM(M7:M9)</f>
        <v>2793</v>
      </c>
      <c r="N10" s="63">
        <f>SUM(N7:N9)</f>
        <v>2629</v>
      </c>
      <c r="O10" s="63">
        <f>SUM(O7:O9)</f>
        <v>2734</v>
      </c>
      <c r="P10" s="63">
        <f>SUM(P7:P9)</f>
        <v>10771</v>
      </c>
      <c r="Q10" s="62"/>
      <c r="R10" s="63">
        <f>SUM(R7:R9)</f>
        <v>2454</v>
      </c>
      <c r="S10" s="63">
        <f>SUM(S7:S9)</f>
        <v>2567</v>
      </c>
      <c r="T10" s="63">
        <f t="shared" si="0"/>
        <v>5021</v>
      </c>
      <c r="U10" s="8"/>
    </row>
    <row r="11" spans="1:21" x14ac:dyDescent="0.2">
      <c r="A11" s="9"/>
      <c r="B11" s="9"/>
      <c r="C11" s="9"/>
      <c r="D11" s="9"/>
      <c r="F11" s="10"/>
      <c r="G11" s="10"/>
      <c r="H11" s="10"/>
      <c r="I11" s="10"/>
      <c r="J11" s="10"/>
      <c r="L11" s="10"/>
      <c r="M11" s="10"/>
      <c r="N11" s="10"/>
      <c r="O11" s="10"/>
      <c r="P11" s="10"/>
      <c r="R11" s="10"/>
      <c r="S11" s="10"/>
      <c r="T11" s="10"/>
      <c r="U11" s="9"/>
    </row>
    <row r="12" spans="1:21" x14ac:dyDescent="0.2">
      <c r="A12" s="1" t="s">
        <v>12</v>
      </c>
      <c r="B12" s="1"/>
      <c r="F12" s="10"/>
      <c r="G12" s="10"/>
      <c r="H12" s="10"/>
      <c r="I12" s="10"/>
      <c r="J12" s="10"/>
      <c r="L12" s="10"/>
      <c r="M12" s="10"/>
      <c r="N12" s="10"/>
      <c r="O12" s="10"/>
      <c r="P12" s="10"/>
      <c r="R12" s="10"/>
      <c r="S12" s="10"/>
      <c r="T12" s="10"/>
      <c r="U12" s="9"/>
    </row>
    <row r="13" spans="1:21" x14ac:dyDescent="0.2">
      <c r="A13" s="6" t="s">
        <v>13</v>
      </c>
      <c r="F13" s="10">
        <v>664</v>
      </c>
      <c r="G13" s="10">
        <v>766</v>
      </c>
      <c r="H13" s="10">
        <v>712</v>
      </c>
      <c r="I13" s="10">
        <f>780</f>
        <v>780</v>
      </c>
      <c r="J13" s="10">
        <f>SUM(F13:I13)</f>
        <v>2922</v>
      </c>
      <c r="L13" s="10">
        <v>614</v>
      </c>
      <c r="M13" s="10">
        <v>696</v>
      </c>
      <c r="N13" s="10">
        <v>647</v>
      </c>
      <c r="O13" s="10">
        <v>700</v>
      </c>
      <c r="P13" s="10">
        <f>SUM(L13:O13)</f>
        <v>2657</v>
      </c>
      <c r="R13" s="10">
        <v>567</v>
      </c>
      <c r="S13" s="10">
        <v>619</v>
      </c>
      <c r="T13" s="10">
        <f t="shared" si="0"/>
        <v>1186</v>
      </c>
      <c r="U13" s="9"/>
    </row>
    <row r="14" spans="1:21" x14ac:dyDescent="0.2">
      <c r="A14" s="33" t="s">
        <v>61</v>
      </c>
      <c r="F14" s="10">
        <v>976</v>
      </c>
      <c r="G14" s="10">
        <v>954</v>
      </c>
      <c r="H14" s="10">
        <v>937</v>
      </c>
      <c r="I14" s="10">
        <f>964</f>
        <v>964</v>
      </c>
      <c r="J14" s="10">
        <f>SUM(F14:I14)</f>
        <v>3831</v>
      </c>
      <c r="L14" s="10">
        <v>950</v>
      </c>
      <c r="M14" s="10">
        <v>953</v>
      </c>
      <c r="N14" s="10">
        <v>913</v>
      </c>
      <c r="O14" s="10">
        <v>909</v>
      </c>
      <c r="P14" s="10">
        <f>SUM(L14:O14)</f>
        <v>3725</v>
      </c>
      <c r="R14" s="10">
        <v>900</v>
      </c>
      <c r="S14" s="10">
        <v>884</v>
      </c>
      <c r="T14" s="10">
        <f t="shared" si="0"/>
        <v>1784</v>
      </c>
      <c r="U14" s="9"/>
    </row>
    <row r="15" spans="1:21" x14ac:dyDescent="0.2">
      <c r="A15" s="54" t="s">
        <v>14</v>
      </c>
      <c r="F15" s="10">
        <v>33</v>
      </c>
      <c r="G15" s="10">
        <v>32</v>
      </c>
      <c r="H15" s="10">
        <v>33</v>
      </c>
      <c r="I15" s="10">
        <v>32</v>
      </c>
      <c r="J15" s="10">
        <f>SUM(F15:I15)</f>
        <v>130</v>
      </c>
      <c r="L15" s="10">
        <v>33</v>
      </c>
      <c r="M15" s="10">
        <v>32</v>
      </c>
      <c r="N15" s="10">
        <v>32</v>
      </c>
      <c r="O15" s="10">
        <v>31</v>
      </c>
      <c r="P15" s="10">
        <f>SUM(L15:O15)</f>
        <v>128</v>
      </c>
      <c r="R15" s="10">
        <v>33</v>
      </c>
      <c r="S15" s="10">
        <v>33</v>
      </c>
      <c r="T15" s="10">
        <f t="shared" si="0"/>
        <v>66</v>
      </c>
      <c r="U15" s="9"/>
    </row>
    <row r="16" spans="1:21" x14ac:dyDescent="0.2">
      <c r="A16" s="18" t="s">
        <v>15</v>
      </c>
      <c r="B16" s="18"/>
      <c r="C16" s="18"/>
      <c r="D16" s="18"/>
      <c r="F16" s="11">
        <f>SUM(F13:F15)</f>
        <v>1673</v>
      </c>
      <c r="G16" s="11">
        <f>SUM(G13:G15)</f>
        <v>1752</v>
      </c>
      <c r="H16" s="11">
        <f>SUM(H13:H15)</f>
        <v>1682</v>
      </c>
      <c r="I16" s="11">
        <f>SUM(I13:I15)</f>
        <v>1776</v>
      </c>
      <c r="J16" s="11">
        <f>SUM(F16:I16)</f>
        <v>6883</v>
      </c>
      <c r="L16" s="11">
        <f>SUM(L13:L15)</f>
        <v>1597</v>
      </c>
      <c r="M16" s="11">
        <f>SUM(M13:M15)</f>
        <v>1681</v>
      </c>
      <c r="N16" s="11">
        <f>SUM(N13:N15)</f>
        <v>1592</v>
      </c>
      <c r="O16" s="11">
        <f>SUM(O13:O15)</f>
        <v>1640</v>
      </c>
      <c r="P16" s="11">
        <f>SUM(L16:O16)</f>
        <v>6510</v>
      </c>
      <c r="R16" s="11">
        <f>SUM(R13:R15)</f>
        <v>1500</v>
      </c>
      <c r="S16" s="11">
        <f>SUM(S13:S15)</f>
        <v>1536</v>
      </c>
      <c r="T16" s="11">
        <f t="shared" si="0"/>
        <v>3036</v>
      </c>
      <c r="U16" s="8"/>
    </row>
    <row r="17" spans="1:21" x14ac:dyDescent="0.2">
      <c r="A17" s="9"/>
      <c r="B17" s="9"/>
      <c r="C17" s="9"/>
      <c r="D17" s="9"/>
      <c r="F17" s="10"/>
      <c r="G17" s="10"/>
      <c r="H17" s="10"/>
      <c r="I17" s="10"/>
      <c r="J17" s="10"/>
      <c r="L17" s="10"/>
      <c r="M17" s="10"/>
      <c r="N17" s="10"/>
      <c r="O17" s="10"/>
      <c r="P17" s="10"/>
      <c r="R17" s="10"/>
      <c r="S17" s="10"/>
      <c r="T17" s="10"/>
      <c r="U17" s="9"/>
    </row>
    <row r="18" spans="1:21" x14ac:dyDescent="0.2">
      <c r="A18" s="8" t="s">
        <v>16</v>
      </c>
      <c r="B18" s="9"/>
      <c r="C18" s="9"/>
      <c r="D18" s="9"/>
      <c r="F18" s="10"/>
      <c r="G18" s="10"/>
      <c r="H18" s="10"/>
      <c r="I18" s="10"/>
      <c r="J18" s="10"/>
      <c r="L18" s="10"/>
      <c r="M18" s="10"/>
      <c r="N18" s="10"/>
      <c r="O18" s="10"/>
      <c r="P18" s="10"/>
      <c r="R18" s="10"/>
      <c r="S18" s="10"/>
      <c r="T18" s="10"/>
      <c r="U18" s="9"/>
    </row>
    <row r="19" spans="1:21" x14ac:dyDescent="0.2">
      <c r="A19" s="6" t="s">
        <v>17</v>
      </c>
      <c r="B19" s="9"/>
      <c r="C19" s="9"/>
      <c r="D19" s="9"/>
      <c r="F19" s="12">
        <f t="shared" ref="F19:I21" si="1">+F7-F13</f>
        <v>443</v>
      </c>
      <c r="G19" s="12">
        <f t="shared" si="1"/>
        <v>439</v>
      </c>
      <c r="H19" s="12">
        <f t="shared" si="1"/>
        <v>420</v>
      </c>
      <c r="I19" s="12">
        <f t="shared" si="1"/>
        <v>450</v>
      </c>
      <c r="J19" s="10">
        <f>SUM(F19:I19)</f>
        <v>1752</v>
      </c>
      <c r="L19" s="12">
        <f t="shared" ref="L19:O21" si="2">+L7-L13</f>
        <v>389</v>
      </c>
      <c r="M19" s="12">
        <f t="shared" si="2"/>
        <v>430</v>
      </c>
      <c r="N19" s="12">
        <f t="shared" si="2"/>
        <v>410</v>
      </c>
      <c r="O19" s="12">
        <f t="shared" si="2"/>
        <v>433</v>
      </c>
      <c r="P19" s="10">
        <f>SUM(L19:O19)</f>
        <v>1662</v>
      </c>
      <c r="R19" s="12">
        <f t="shared" ref="R19:S21" si="3">+R7-R13</f>
        <v>369</v>
      </c>
      <c r="S19" s="12">
        <f t="shared" si="3"/>
        <v>391</v>
      </c>
      <c r="T19" s="12">
        <f t="shared" si="0"/>
        <v>760</v>
      </c>
      <c r="U19" s="9"/>
    </row>
    <row r="20" spans="1:21" x14ac:dyDescent="0.2">
      <c r="A20" s="33" t="s">
        <v>62</v>
      </c>
      <c r="B20" s="9"/>
      <c r="C20" s="9"/>
      <c r="D20" s="9"/>
      <c r="F20" s="12">
        <f t="shared" si="1"/>
        <v>634</v>
      </c>
      <c r="G20" s="12">
        <f t="shared" si="1"/>
        <v>680</v>
      </c>
      <c r="H20" s="12">
        <f t="shared" si="1"/>
        <v>632</v>
      </c>
      <c r="I20" s="12">
        <f t="shared" si="1"/>
        <v>668</v>
      </c>
      <c r="J20" s="10">
        <f>SUM(F20:I20)</f>
        <v>2614</v>
      </c>
      <c r="L20" s="12">
        <f t="shared" si="2"/>
        <v>579</v>
      </c>
      <c r="M20" s="12">
        <f t="shared" si="2"/>
        <v>632</v>
      </c>
      <c r="N20" s="12">
        <f t="shared" si="2"/>
        <v>576</v>
      </c>
      <c r="O20" s="12">
        <f t="shared" si="2"/>
        <v>615</v>
      </c>
      <c r="P20" s="10">
        <f>SUM(L20:O20)</f>
        <v>2402</v>
      </c>
      <c r="R20" s="12">
        <f t="shared" si="3"/>
        <v>542</v>
      </c>
      <c r="S20" s="12">
        <f t="shared" si="3"/>
        <v>599</v>
      </c>
      <c r="T20" s="12">
        <f t="shared" si="0"/>
        <v>1141</v>
      </c>
      <c r="U20" s="9"/>
    </row>
    <row r="21" spans="1:21" x14ac:dyDescent="0.2">
      <c r="A21" s="54" t="s">
        <v>18</v>
      </c>
      <c r="B21" s="9"/>
      <c r="C21" s="9"/>
      <c r="D21" s="9"/>
      <c r="F21" s="12">
        <f t="shared" si="1"/>
        <v>57</v>
      </c>
      <c r="G21" s="12">
        <f t="shared" si="1"/>
        <v>55</v>
      </c>
      <c r="H21" s="12">
        <f t="shared" si="1"/>
        <v>52</v>
      </c>
      <c r="I21" s="12">
        <f t="shared" si="1"/>
        <v>52</v>
      </c>
      <c r="J21" s="10">
        <f>SUM(F21:I21)</f>
        <v>216</v>
      </c>
      <c r="L21" s="12">
        <f t="shared" si="2"/>
        <v>50</v>
      </c>
      <c r="M21" s="12">
        <f t="shared" si="2"/>
        <v>50</v>
      </c>
      <c r="N21" s="12">
        <f t="shared" si="2"/>
        <v>51</v>
      </c>
      <c r="O21" s="12">
        <f t="shared" si="2"/>
        <v>46</v>
      </c>
      <c r="P21" s="10">
        <f>SUM(L21:O21)</f>
        <v>197</v>
      </c>
      <c r="R21" s="12">
        <f t="shared" si="3"/>
        <v>43</v>
      </c>
      <c r="S21" s="12">
        <f t="shared" si="3"/>
        <v>41</v>
      </c>
      <c r="T21" s="12">
        <f t="shared" si="0"/>
        <v>84</v>
      </c>
      <c r="U21" s="9"/>
    </row>
    <row r="22" spans="1:21" x14ac:dyDescent="0.2">
      <c r="A22" s="18" t="s">
        <v>19</v>
      </c>
      <c r="B22" s="18"/>
      <c r="C22" s="18"/>
      <c r="D22" s="18"/>
      <c r="F22" s="11">
        <f>SUM(F19:F21)</f>
        <v>1134</v>
      </c>
      <c r="G22" s="11">
        <f>SUM(G19:G21)</f>
        <v>1174</v>
      </c>
      <c r="H22" s="11">
        <f>SUM(H19:H21)</f>
        <v>1104</v>
      </c>
      <c r="I22" s="11">
        <f>SUM(I19:I21)</f>
        <v>1170</v>
      </c>
      <c r="J22" s="11">
        <f>SUM(J19:J21)</f>
        <v>4582</v>
      </c>
      <c r="L22" s="11">
        <f>SUM(L19:L21)</f>
        <v>1018</v>
      </c>
      <c r="M22" s="11">
        <f>SUM(M19:M21)</f>
        <v>1112</v>
      </c>
      <c r="N22" s="11">
        <f>SUM(N19:N21)</f>
        <v>1037</v>
      </c>
      <c r="O22" s="11">
        <f>SUM(O19:O21)</f>
        <v>1094</v>
      </c>
      <c r="P22" s="11">
        <f>SUM(P19:P21)</f>
        <v>4261</v>
      </c>
      <c r="R22" s="11">
        <f>SUM(R19:R21)</f>
        <v>954</v>
      </c>
      <c r="S22" s="11">
        <f>SUM(S19:S21)</f>
        <v>1031</v>
      </c>
      <c r="T22" s="11">
        <f t="shared" si="0"/>
        <v>1985</v>
      </c>
      <c r="U22" s="8"/>
    </row>
    <row r="23" spans="1:21" x14ac:dyDescent="0.2">
      <c r="A23" s="8"/>
      <c r="B23" s="8"/>
      <c r="C23" s="8"/>
      <c r="D23" s="8"/>
      <c r="F23" s="13"/>
      <c r="G23" s="13"/>
      <c r="H23" s="13"/>
      <c r="I23" s="13"/>
      <c r="J23" s="13"/>
      <c r="L23" s="13"/>
      <c r="M23" s="13"/>
      <c r="N23" s="13"/>
      <c r="O23" s="13"/>
      <c r="P23" s="13"/>
      <c r="R23" s="13"/>
      <c r="S23" s="13"/>
      <c r="T23" s="13"/>
      <c r="U23" s="8"/>
    </row>
    <row r="24" spans="1:21" x14ac:dyDescent="0.2">
      <c r="A24" s="18" t="s">
        <v>20</v>
      </c>
      <c r="B24" s="18"/>
      <c r="C24" s="18"/>
      <c r="D24" s="18"/>
      <c r="F24" s="11">
        <v>130</v>
      </c>
      <c r="G24" s="11">
        <v>127</v>
      </c>
      <c r="H24" s="11">
        <v>126</v>
      </c>
      <c r="I24" s="11">
        <f>128</f>
        <v>128</v>
      </c>
      <c r="J24" s="11">
        <f>SUM(F24:I24)</f>
        <v>511</v>
      </c>
      <c r="L24" s="11">
        <v>126</v>
      </c>
      <c r="M24" s="11">
        <v>119</v>
      </c>
      <c r="N24" s="11">
        <v>118</v>
      </c>
      <c r="O24" s="11">
        <f>114-1</f>
        <v>113</v>
      </c>
      <c r="P24" s="11">
        <f>SUM(L24:O24)</f>
        <v>476</v>
      </c>
      <c r="Q24" s="70"/>
      <c r="R24" s="11">
        <v>118</v>
      </c>
      <c r="S24" s="11">
        <v>106</v>
      </c>
      <c r="T24" s="11">
        <f t="shared" si="0"/>
        <v>224</v>
      </c>
      <c r="U24" s="8"/>
    </row>
    <row r="25" spans="1:21" x14ac:dyDescent="0.2">
      <c r="F25" s="10"/>
      <c r="G25" s="10"/>
      <c r="H25" s="10"/>
      <c r="I25" s="10"/>
      <c r="J25" s="10"/>
      <c r="L25" s="10"/>
      <c r="M25" s="10"/>
      <c r="N25" s="10"/>
      <c r="O25" s="10"/>
      <c r="P25" s="10"/>
      <c r="R25" s="10"/>
      <c r="S25" s="10"/>
      <c r="T25" s="10"/>
      <c r="U25" s="9"/>
    </row>
    <row r="26" spans="1:21" x14ac:dyDescent="0.2">
      <c r="A26" s="61" t="s">
        <v>69</v>
      </c>
      <c r="F26" s="10">
        <v>19</v>
      </c>
      <c r="G26" s="10">
        <v>14</v>
      </c>
      <c r="H26" s="10">
        <v>13</v>
      </c>
      <c r="I26" s="10">
        <v>3</v>
      </c>
      <c r="J26" s="10">
        <f>SUM(F26:I26)</f>
        <v>49</v>
      </c>
      <c r="L26" s="10">
        <v>12</v>
      </c>
      <c r="M26" s="10">
        <v>10</v>
      </c>
      <c r="N26" s="10">
        <v>13</v>
      </c>
      <c r="O26" s="10">
        <v>2</v>
      </c>
      <c r="P26" s="10">
        <f>SUM(L26:O26)</f>
        <v>37</v>
      </c>
      <c r="R26" s="10">
        <v>13</v>
      </c>
      <c r="S26" s="10">
        <v>9</v>
      </c>
      <c r="T26" s="10">
        <f t="shared" si="0"/>
        <v>22</v>
      </c>
      <c r="U26" s="9"/>
    </row>
    <row r="27" spans="1:21" x14ac:dyDescent="0.2">
      <c r="A27" s="123" t="s">
        <v>21</v>
      </c>
      <c r="B27" s="123"/>
      <c r="C27" s="123"/>
      <c r="D27" s="123"/>
      <c r="F27" s="10">
        <f>738-F26</f>
        <v>719</v>
      </c>
      <c r="G27" s="10">
        <f>734-G26</f>
        <v>720</v>
      </c>
      <c r="H27" s="10">
        <f>678-H26</f>
        <v>665</v>
      </c>
      <c r="I27" s="10">
        <f>715-I26</f>
        <v>712</v>
      </c>
      <c r="J27" s="10">
        <f>SUM(F27:I27)</f>
        <v>2816</v>
      </c>
      <c r="L27" s="10">
        <f>701-L26</f>
        <v>689</v>
      </c>
      <c r="M27" s="10">
        <f>691-M26</f>
        <v>681</v>
      </c>
      <c r="N27" s="10">
        <f>664-N26</f>
        <v>651</v>
      </c>
      <c r="O27" s="10">
        <f>639-O26</f>
        <v>637</v>
      </c>
      <c r="P27" s="10">
        <f>SUM(L27:O27)</f>
        <v>2658</v>
      </c>
      <c r="R27" s="10">
        <f>664-R26</f>
        <v>651</v>
      </c>
      <c r="S27" s="10">
        <f>643-S26</f>
        <v>634</v>
      </c>
      <c r="T27" s="10">
        <f t="shared" si="0"/>
        <v>1285</v>
      </c>
      <c r="U27" s="14"/>
    </row>
    <row r="28" spans="1:21" x14ac:dyDescent="0.2">
      <c r="A28" s="124" t="s">
        <v>22</v>
      </c>
      <c r="B28" s="124"/>
      <c r="C28" s="124"/>
      <c r="D28" s="124"/>
      <c r="F28" s="15">
        <f>SUM(F26:F27)</f>
        <v>738</v>
      </c>
      <c r="G28" s="15">
        <f>SUM(G26:G27)</f>
        <v>734</v>
      </c>
      <c r="H28" s="15">
        <f>SUM(H26:H27)</f>
        <v>678</v>
      </c>
      <c r="I28" s="15">
        <f>SUM(I26:I27)</f>
        <v>715</v>
      </c>
      <c r="J28" s="15">
        <f>SUM(J26:J27)</f>
        <v>2865</v>
      </c>
      <c r="L28" s="15">
        <f>SUM(L26:L27)</f>
        <v>701</v>
      </c>
      <c r="M28" s="15">
        <f>SUM(M26:M27)</f>
        <v>691</v>
      </c>
      <c r="N28" s="15">
        <f>SUM(N26:N27)</f>
        <v>664</v>
      </c>
      <c r="O28" s="15">
        <f>SUM(O26:O27)</f>
        <v>639</v>
      </c>
      <c r="P28" s="15">
        <f>SUM(P26:P27)</f>
        <v>2695</v>
      </c>
      <c r="Q28" s="16"/>
      <c r="R28" s="15">
        <f>SUM(R26:R27)</f>
        <v>664</v>
      </c>
      <c r="S28" s="15">
        <f>SUM(S26:S27)</f>
        <v>643</v>
      </c>
      <c r="T28" s="15">
        <f t="shared" si="0"/>
        <v>1307</v>
      </c>
      <c r="U28" s="17"/>
    </row>
    <row r="29" spans="1:21" x14ac:dyDescent="0.2">
      <c r="F29" s="10"/>
      <c r="G29" s="10"/>
      <c r="H29" s="10"/>
      <c r="I29" s="10"/>
      <c r="J29" s="10"/>
      <c r="L29" s="10"/>
      <c r="M29" s="10"/>
      <c r="N29" s="10"/>
      <c r="O29" s="10"/>
      <c r="P29" s="10"/>
      <c r="R29" s="10"/>
      <c r="S29" s="10"/>
      <c r="T29" s="10"/>
      <c r="U29" s="9"/>
    </row>
    <row r="30" spans="1:21" x14ac:dyDescent="0.2">
      <c r="A30" s="6" t="s">
        <v>42</v>
      </c>
      <c r="F30" s="10">
        <v>53</v>
      </c>
      <c r="G30" s="10">
        <v>54</v>
      </c>
      <c r="H30" s="10">
        <v>53</v>
      </c>
      <c r="I30" s="10">
        <v>56</v>
      </c>
      <c r="J30" s="10">
        <f>SUM(F30:I30)</f>
        <v>216</v>
      </c>
      <c r="L30" s="10">
        <v>54</v>
      </c>
      <c r="M30" s="10">
        <v>42</v>
      </c>
      <c r="N30" s="10">
        <v>42</v>
      </c>
      <c r="O30" s="10">
        <v>43</v>
      </c>
      <c r="P30" s="10">
        <f>SUM(L30:O30)</f>
        <v>181</v>
      </c>
      <c r="R30" s="10">
        <v>36</v>
      </c>
      <c r="S30" s="10">
        <v>24</v>
      </c>
      <c r="T30" s="10">
        <f t="shared" si="0"/>
        <v>60</v>
      </c>
      <c r="U30" s="9"/>
    </row>
    <row r="31" spans="1:21" x14ac:dyDescent="0.2">
      <c r="A31" s="6" t="s">
        <v>43</v>
      </c>
      <c r="F31" s="10">
        <v>4</v>
      </c>
      <c r="G31" s="10">
        <v>-5</v>
      </c>
      <c r="H31" s="10">
        <v>2</v>
      </c>
      <c r="I31" s="10">
        <v>1</v>
      </c>
      <c r="J31" s="10">
        <f>SUM(F31:I31)</f>
        <v>2</v>
      </c>
      <c r="L31" s="10">
        <v>4</v>
      </c>
      <c r="M31" s="10">
        <v>-1</v>
      </c>
      <c r="N31" s="10">
        <v>4</v>
      </c>
      <c r="O31" s="10">
        <v>6</v>
      </c>
      <c r="P31" s="10">
        <f>SUM(L31:O31)</f>
        <v>13</v>
      </c>
      <c r="R31" s="10">
        <v>3</v>
      </c>
      <c r="S31" s="10">
        <v>1</v>
      </c>
      <c r="T31" s="10">
        <f t="shared" si="0"/>
        <v>4</v>
      </c>
      <c r="U31" s="9"/>
    </row>
    <row r="32" spans="1:21" x14ac:dyDescent="0.2">
      <c r="A32" s="6" t="s">
        <v>44</v>
      </c>
      <c r="F32" s="10">
        <f>+F33-F30-F31</f>
        <v>-13</v>
      </c>
      <c r="G32" s="10">
        <f>+G33-G30-G31</f>
        <v>11</v>
      </c>
      <c r="H32" s="10">
        <f>+H33-H30-H31</f>
        <v>6</v>
      </c>
      <c r="I32" s="10">
        <f>+I33-I30-I31</f>
        <v>-27</v>
      </c>
      <c r="J32" s="10">
        <f>+J33-J30-J31</f>
        <v>-23</v>
      </c>
      <c r="L32" s="10">
        <f>+L33-L30-L31</f>
        <v>-13</v>
      </c>
      <c r="M32" s="10">
        <f>+M33-M30-M31</f>
        <v>7</v>
      </c>
      <c r="N32" s="10">
        <f>+N33-N30-N31</f>
        <v>4</v>
      </c>
      <c r="O32" s="10">
        <f>+O33-O30-O31</f>
        <v>8</v>
      </c>
      <c r="P32" s="10">
        <f>+P33-P30-P31</f>
        <v>6</v>
      </c>
      <c r="R32" s="10">
        <f>+R33-R30-R31</f>
        <v>15</v>
      </c>
      <c r="S32" s="10">
        <f>+S33-S30-S31</f>
        <v>9</v>
      </c>
      <c r="T32" s="10">
        <f t="shared" si="0"/>
        <v>24</v>
      </c>
      <c r="U32" s="9"/>
    </row>
    <row r="33" spans="1:22" x14ac:dyDescent="0.2">
      <c r="A33" s="18" t="s">
        <v>23</v>
      </c>
      <c r="B33" s="18"/>
      <c r="C33" s="18"/>
      <c r="D33" s="18"/>
      <c r="F33" s="11">
        <v>44</v>
      </c>
      <c r="G33" s="11">
        <v>60</v>
      </c>
      <c r="H33" s="11">
        <v>61</v>
      </c>
      <c r="I33" s="11">
        <v>30</v>
      </c>
      <c r="J33" s="11">
        <v>195</v>
      </c>
      <c r="L33" s="11">
        <v>45</v>
      </c>
      <c r="M33" s="11">
        <v>48</v>
      </c>
      <c r="N33" s="11">
        <v>50</v>
      </c>
      <c r="O33" s="11">
        <v>57</v>
      </c>
      <c r="P33" s="11">
        <v>200</v>
      </c>
      <c r="Q33" s="16"/>
      <c r="R33" s="11">
        <v>54</v>
      </c>
      <c r="S33" s="11">
        <v>34</v>
      </c>
      <c r="T33" s="11">
        <f t="shared" si="0"/>
        <v>88</v>
      </c>
      <c r="U33" s="8"/>
    </row>
    <row r="34" spans="1:22" x14ac:dyDescent="0.2">
      <c r="A34" s="8"/>
      <c r="B34" s="8"/>
      <c r="C34" s="8"/>
      <c r="D34" s="8"/>
      <c r="F34" s="13"/>
      <c r="G34" s="13"/>
      <c r="H34" s="13"/>
      <c r="I34" s="13"/>
      <c r="J34" s="13"/>
      <c r="L34" s="13"/>
      <c r="M34" s="13"/>
      <c r="N34" s="13"/>
      <c r="O34" s="13"/>
      <c r="P34" s="13"/>
      <c r="R34" s="13"/>
      <c r="S34" s="13"/>
      <c r="T34" s="13"/>
      <c r="U34" s="8"/>
    </row>
    <row r="35" spans="1:22" x14ac:dyDescent="0.2">
      <c r="A35" s="6" t="s">
        <v>53</v>
      </c>
      <c r="B35" s="8"/>
      <c r="C35" s="8"/>
      <c r="D35" s="8"/>
      <c r="F35" s="10">
        <v>11</v>
      </c>
      <c r="G35" s="10">
        <v>9</v>
      </c>
      <c r="H35" s="10">
        <v>11</v>
      </c>
      <c r="I35" s="10">
        <f>-4</f>
        <v>-4</v>
      </c>
      <c r="J35" s="10">
        <f>SUM(F35:I35)</f>
        <v>27</v>
      </c>
      <c r="L35" s="10">
        <v>100</v>
      </c>
      <c r="M35" s="10">
        <v>47</v>
      </c>
      <c r="N35" s="10">
        <v>25</v>
      </c>
      <c r="O35" s="10">
        <v>92</v>
      </c>
      <c r="P35" s="10">
        <f>SUM(L35:O35)</f>
        <v>264</v>
      </c>
      <c r="R35" s="10">
        <v>120</v>
      </c>
      <c r="S35" s="10">
        <v>40</v>
      </c>
      <c r="T35" s="10">
        <f t="shared" si="0"/>
        <v>160</v>
      </c>
      <c r="U35" s="8"/>
    </row>
    <row r="36" spans="1:22" x14ac:dyDescent="0.2">
      <c r="A36" s="6" t="s">
        <v>24</v>
      </c>
      <c r="F36" s="10">
        <v>16</v>
      </c>
      <c r="G36" s="10">
        <v>15</v>
      </c>
      <c r="H36" s="10">
        <v>15</v>
      </c>
      <c r="I36" s="10">
        <f>14</f>
        <v>14</v>
      </c>
      <c r="J36" s="10">
        <f>SUM(F36:I36)</f>
        <v>60</v>
      </c>
      <c r="L36" s="10">
        <v>14</v>
      </c>
      <c r="M36" s="10">
        <v>16</v>
      </c>
      <c r="N36" s="10">
        <v>14</v>
      </c>
      <c r="O36" s="10">
        <v>14</v>
      </c>
      <c r="P36" s="10">
        <f>SUM(L36:O36)</f>
        <v>58</v>
      </c>
      <c r="R36" s="10">
        <v>14</v>
      </c>
      <c r="S36" s="10">
        <v>15</v>
      </c>
      <c r="T36" s="10">
        <f t="shared" si="0"/>
        <v>29</v>
      </c>
      <c r="U36" s="9"/>
    </row>
    <row r="37" spans="1:22" x14ac:dyDescent="0.2">
      <c r="A37" s="18" t="s">
        <v>25</v>
      </c>
      <c r="B37" s="18"/>
      <c r="C37" s="18"/>
      <c r="D37" s="18"/>
      <c r="F37" s="11">
        <f>+F16+F24+F28+F33+F35+F36</f>
        <v>2612</v>
      </c>
      <c r="G37" s="11">
        <f>+G16+G24+G28+G33+G35+G36</f>
        <v>2697</v>
      </c>
      <c r="H37" s="11">
        <f>+H16+H24+H28+H33+H35+H36</f>
        <v>2573</v>
      </c>
      <c r="I37" s="11">
        <f>+I16+I24+I28+I33+I35+I36</f>
        <v>2659</v>
      </c>
      <c r="J37" s="11">
        <f>+J16+J24+J28+J33+J35+J36</f>
        <v>10541</v>
      </c>
      <c r="L37" s="11">
        <f>+L16+L24+L28+L33+L35+L36</f>
        <v>2583</v>
      </c>
      <c r="M37" s="11">
        <f>+M16+M24+M28+M33+M35+M36</f>
        <v>2602</v>
      </c>
      <c r="N37" s="11">
        <f>+N16+N24+N28+N33+N35+N36</f>
        <v>2463</v>
      </c>
      <c r="O37" s="11">
        <f>+O16+O24+O28+O33+O35+O36</f>
        <v>2555</v>
      </c>
      <c r="P37" s="11">
        <f>+P16+P24+P28+P33+P35+P36</f>
        <v>10203</v>
      </c>
      <c r="R37" s="11">
        <f>+R16+R24+R28+R33+R35+R36</f>
        <v>2470</v>
      </c>
      <c r="S37" s="11">
        <f>+S16+S24+S28+S33+S35+S36</f>
        <v>2374</v>
      </c>
      <c r="T37" s="11">
        <f t="shared" si="0"/>
        <v>4844</v>
      </c>
      <c r="U37" s="8"/>
    </row>
    <row r="38" spans="1:22" x14ac:dyDescent="0.2">
      <c r="A38" s="9"/>
      <c r="B38" s="9"/>
      <c r="C38" s="9"/>
      <c r="D38" s="9"/>
      <c r="F38" s="10"/>
      <c r="G38" s="10"/>
      <c r="H38" s="10"/>
      <c r="I38" s="10"/>
      <c r="J38" s="10"/>
      <c r="L38" s="10"/>
      <c r="M38" s="10"/>
      <c r="N38" s="10"/>
      <c r="O38" s="10"/>
      <c r="P38" s="10"/>
      <c r="R38" s="10"/>
      <c r="S38" s="10"/>
      <c r="T38" s="10"/>
      <c r="U38" s="9"/>
    </row>
    <row r="39" spans="1:22" x14ac:dyDescent="0.2">
      <c r="A39" s="19" t="s">
        <v>77</v>
      </c>
      <c r="B39" s="20"/>
      <c r="F39" s="10">
        <f>+F10-F37</f>
        <v>195</v>
      </c>
      <c r="G39" s="10">
        <f>+G10-G37</f>
        <v>229</v>
      </c>
      <c r="H39" s="10">
        <f>+H10-H37</f>
        <v>213</v>
      </c>
      <c r="I39" s="10">
        <f>+I10-I37</f>
        <v>287</v>
      </c>
      <c r="J39" s="10">
        <f>SUM(F39:I39)</f>
        <v>924</v>
      </c>
      <c r="L39" s="10">
        <f>+L10-L37</f>
        <v>32</v>
      </c>
      <c r="M39" s="10">
        <f>+M10-M37</f>
        <v>191</v>
      </c>
      <c r="N39" s="10">
        <f>+N10-N37</f>
        <v>166</v>
      </c>
      <c r="O39" s="10">
        <f>+O10-O37</f>
        <v>179</v>
      </c>
      <c r="P39" s="10">
        <f>SUM(L39:O39)</f>
        <v>568</v>
      </c>
      <c r="R39" s="10">
        <f>+R10-R37</f>
        <v>-16</v>
      </c>
      <c r="S39" s="10">
        <f>+S10-S37</f>
        <v>193</v>
      </c>
      <c r="T39" s="10">
        <f t="shared" si="0"/>
        <v>177</v>
      </c>
    </row>
    <row r="40" spans="1:22" x14ac:dyDescent="0.2">
      <c r="A40" s="19"/>
      <c r="B40" s="20"/>
      <c r="F40" s="10"/>
      <c r="G40" s="10"/>
      <c r="H40" s="10"/>
      <c r="I40" s="10"/>
      <c r="J40" s="10"/>
      <c r="L40" s="10"/>
      <c r="M40" s="10"/>
      <c r="N40" s="10"/>
      <c r="O40" s="10"/>
      <c r="P40" s="10"/>
      <c r="R40" s="10"/>
      <c r="S40" s="10"/>
      <c r="T40" s="10"/>
    </row>
    <row r="41" spans="1:22" x14ac:dyDescent="0.2">
      <c r="A41" s="6" t="s">
        <v>45</v>
      </c>
      <c r="F41" s="10">
        <v>40</v>
      </c>
      <c r="G41" s="10">
        <v>48</v>
      </c>
      <c r="H41" s="10">
        <v>47</v>
      </c>
      <c r="I41" s="10">
        <v>58</v>
      </c>
      <c r="J41" s="10">
        <f>SUM(F41:I41)</f>
        <v>193</v>
      </c>
      <c r="L41" s="10">
        <v>-2</v>
      </c>
      <c r="M41" s="10">
        <v>18</v>
      </c>
      <c r="N41" s="10">
        <v>28</v>
      </c>
      <c r="O41" s="10">
        <v>18</v>
      </c>
      <c r="P41" s="10">
        <f>SUM(L41:O41)</f>
        <v>62</v>
      </c>
      <c r="R41" s="10">
        <v>-24</v>
      </c>
      <c r="S41" s="10">
        <v>43</v>
      </c>
      <c r="T41" s="10">
        <f t="shared" si="0"/>
        <v>19</v>
      </c>
      <c r="U41" s="9"/>
    </row>
    <row r="42" spans="1:22" x14ac:dyDescent="0.2">
      <c r="A42" s="21" t="s">
        <v>58</v>
      </c>
      <c r="B42" s="21"/>
      <c r="C42" s="21"/>
      <c r="D42" s="21"/>
      <c r="F42" s="22">
        <f>34-18</f>
        <v>16</v>
      </c>
      <c r="G42" s="22">
        <f>29-4</f>
        <v>25</v>
      </c>
      <c r="H42" s="22">
        <f>40-0</f>
        <v>40</v>
      </c>
      <c r="I42" s="22">
        <f>32-4</f>
        <v>28</v>
      </c>
      <c r="J42" s="22">
        <f>SUM(F42:I42)</f>
        <v>109</v>
      </c>
      <c r="L42" s="22">
        <f>37-3</f>
        <v>34</v>
      </c>
      <c r="M42" s="22">
        <f>22+4</f>
        <v>26</v>
      </c>
      <c r="N42" s="22">
        <f>39+1</f>
        <v>40</v>
      </c>
      <c r="O42" s="22">
        <f>23+4</f>
        <v>27</v>
      </c>
      <c r="P42" s="22">
        <f>SUM(L42:O42)</f>
        <v>127</v>
      </c>
      <c r="R42" s="22">
        <f>16+24</f>
        <v>40</v>
      </c>
      <c r="S42" s="22">
        <v>20</v>
      </c>
      <c r="T42" s="22">
        <f t="shared" si="0"/>
        <v>60</v>
      </c>
      <c r="U42" s="9"/>
    </row>
    <row r="43" spans="1:22" x14ac:dyDescent="0.2">
      <c r="A43" s="9"/>
      <c r="B43" s="9"/>
      <c r="C43" s="9"/>
      <c r="D43" s="9"/>
      <c r="F43" s="10"/>
      <c r="G43" s="10"/>
      <c r="H43" s="10"/>
      <c r="I43" s="10"/>
      <c r="J43" s="10"/>
      <c r="L43" s="10"/>
      <c r="M43" s="10"/>
      <c r="N43" s="10"/>
      <c r="O43" s="10"/>
      <c r="P43" s="10"/>
      <c r="R43" s="10"/>
      <c r="S43" s="10"/>
      <c r="T43" s="10"/>
      <c r="U43" s="9"/>
    </row>
    <row r="44" spans="1:22" s="5" customFormat="1" x14ac:dyDescent="0.2">
      <c r="A44" s="19" t="s">
        <v>26</v>
      </c>
      <c r="B44" s="20"/>
      <c r="C44" s="6"/>
      <c r="D44" s="6"/>
      <c r="E44" s="2"/>
      <c r="F44" s="10">
        <f>+F39-F41+F42</f>
        <v>171</v>
      </c>
      <c r="G44" s="10">
        <f>+G39-G41+G42</f>
        <v>206</v>
      </c>
      <c r="H44" s="10">
        <f>+H39-H41+H42</f>
        <v>206</v>
      </c>
      <c r="I44" s="10">
        <f>+I39-I41+I42</f>
        <v>257</v>
      </c>
      <c r="J44" s="10">
        <f>SUM(F44:I44)</f>
        <v>840</v>
      </c>
      <c r="K44" s="2"/>
      <c r="L44" s="10">
        <f>+L39-L41+L42</f>
        <v>68</v>
      </c>
      <c r="M44" s="10">
        <f>+M39-M41+M42</f>
        <v>199</v>
      </c>
      <c r="N44" s="10">
        <f>+N39-N41+N42</f>
        <v>178</v>
      </c>
      <c r="O44" s="10">
        <f>+O39-O41+O42</f>
        <v>188</v>
      </c>
      <c r="P44" s="10">
        <f>SUM(L44:O44)</f>
        <v>633</v>
      </c>
      <c r="Q44" s="2"/>
      <c r="R44" s="10">
        <f>+R39-R41+R42</f>
        <v>48</v>
      </c>
      <c r="S44" s="10">
        <f>+S39-S41+S42</f>
        <v>170</v>
      </c>
      <c r="T44" s="10">
        <f t="shared" si="0"/>
        <v>218</v>
      </c>
      <c r="U44" s="9"/>
      <c r="V44" s="3"/>
    </row>
    <row r="45" spans="1:22" s="5" customFormat="1" x14ac:dyDescent="0.2">
      <c r="A45" s="55" t="s">
        <v>78</v>
      </c>
      <c r="B45" s="20"/>
      <c r="C45" s="6"/>
      <c r="D45" s="6"/>
      <c r="E45" s="2"/>
      <c r="F45" s="10">
        <v>41</v>
      </c>
      <c r="G45" s="10">
        <v>-193</v>
      </c>
      <c r="H45" s="10">
        <v>-237</v>
      </c>
      <c r="I45" s="10">
        <v>15</v>
      </c>
      <c r="J45" s="10">
        <f>SUM(F45:I45)</f>
        <v>-374</v>
      </c>
      <c r="K45" s="2"/>
      <c r="L45" s="10">
        <v>-35</v>
      </c>
      <c r="M45" s="10">
        <v>-38</v>
      </c>
      <c r="N45" s="10">
        <v>8</v>
      </c>
      <c r="O45" s="10">
        <v>-1028</v>
      </c>
      <c r="P45" s="10">
        <f>SUM(L45:O45)</f>
        <v>-1093</v>
      </c>
      <c r="Q45" s="2"/>
      <c r="R45" s="10">
        <v>-6</v>
      </c>
      <c r="S45" s="10">
        <v>0</v>
      </c>
      <c r="T45" s="10">
        <f t="shared" si="0"/>
        <v>-6</v>
      </c>
      <c r="U45" s="9"/>
      <c r="V45" s="3"/>
    </row>
    <row r="46" spans="1:22" s="5" customFormat="1" x14ac:dyDescent="0.2">
      <c r="A46" s="19"/>
      <c r="B46" s="20"/>
      <c r="C46" s="6"/>
      <c r="D46" s="6"/>
      <c r="E46" s="2"/>
      <c r="F46" s="10"/>
      <c r="G46" s="10"/>
      <c r="H46" s="10"/>
      <c r="I46" s="10"/>
      <c r="J46" s="10"/>
      <c r="K46" s="2"/>
      <c r="L46" s="10"/>
      <c r="M46" s="10"/>
      <c r="N46" s="10"/>
      <c r="O46" s="10"/>
      <c r="P46" s="10"/>
      <c r="Q46" s="2"/>
      <c r="R46" s="10"/>
      <c r="S46" s="10"/>
      <c r="T46" s="10"/>
      <c r="U46" s="3"/>
      <c r="V46" s="3"/>
    </row>
    <row r="47" spans="1:22" s="5" customFormat="1" x14ac:dyDescent="0.2">
      <c r="A47" s="19" t="s">
        <v>27</v>
      </c>
      <c r="B47" s="20"/>
      <c r="C47" s="6"/>
      <c r="D47" s="6"/>
      <c r="E47" s="2"/>
      <c r="F47" s="49">
        <f>F44+F45</f>
        <v>212</v>
      </c>
      <c r="G47" s="49">
        <f>G44+G45</f>
        <v>13</v>
      </c>
      <c r="H47" s="49">
        <f>H44+H45</f>
        <v>-31</v>
      </c>
      <c r="I47" s="49">
        <f>I44+I45</f>
        <v>272</v>
      </c>
      <c r="J47" s="49">
        <f>SUM(F47:I47)</f>
        <v>466</v>
      </c>
      <c r="K47" s="62"/>
      <c r="L47" s="49">
        <f>L44+L45</f>
        <v>33</v>
      </c>
      <c r="M47" s="49">
        <f>M44+M45</f>
        <v>161</v>
      </c>
      <c r="N47" s="49">
        <f>N44+N45</f>
        <v>186</v>
      </c>
      <c r="O47" s="49">
        <f>O44+O45</f>
        <v>-840</v>
      </c>
      <c r="P47" s="49">
        <f>SUM(L47:O47)</f>
        <v>-460</v>
      </c>
      <c r="Q47" s="62"/>
      <c r="R47" s="64">
        <f>R44+R45</f>
        <v>42</v>
      </c>
      <c r="S47" s="64">
        <f>S44+S45</f>
        <v>170</v>
      </c>
      <c r="T47" s="64">
        <f t="shared" si="0"/>
        <v>212</v>
      </c>
      <c r="U47" s="9"/>
      <c r="V47" s="3"/>
    </row>
    <row r="48" spans="1:22" s="5" customFormat="1" x14ac:dyDescent="0.2">
      <c r="A48" s="58" t="s">
        <v>47</v>
      </c>
      <c r="B48" s="9"/>
      <c r="C48" s="9"/>
      <c r="D48" s="9"/>
      <c r="E48" s="3"/>
      <c r="F48" s="49">
        <v>5</v>
      </c>
      <c r="G48" s="49">
        <v>5</v>
      </c>
      <c r="H48" s="49">
        <v>3</v>
      </c>
      <c r="I48" s="49">
        <v>5</v>
      </c>
      <c r="J48" s="49">
        <f>SUM(F48:I48)</f>
        <v>18</v>
      </c>
      <c r="K48" s="62"/>
      <c r="L48" s="49">
        <v>2</v>
      </c>
      <c r="M48" s="49">
        <v>3</v>
      </c>
      <c r="N48" s="49">
        <v>3</v>
      </c>
      <c r="O48" s="49">
        <v>3</v>
      </c>
      <c r="P48" s="49">
        <f>SUM(L48:O48)</f>
        <v>11</v>
      </c>
      <c r="Q48" s="62"/>
      <c r="R48" s="49">
        <v>2</v>
      </c>
      <c r="S48" s="49">
        <v>4</v>
      </c>
      <c r="T48" s="49">
        <f t="shared" si="0"/>
        <v>6</v>
      </c>
      <c r="U48" s="49"/>
      <c r="V48" s="49"/>
    </row>
    <row r="49" spans="1:28" s="5" customFormat="1" x14ac:dyDescent="0.2">
      <c r="A49" s="8"/>
      <c r="B49" s="9"/>
      <c r="C49" s="9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"/>
      <c r="V49" s="3"/>
      <c r="X49" s="23"/>
    </row>
    <row r="50" spans="1:28" s="5" customFormat="1" x14ac:dyDescent="0.2">
      <c r="A50" s="57" t="s">
        <v>79</v>
      </c>
      <c r="B50" s="24"/>
      <c r="C50" s="24"/>
      <c r="D50" s="24"/>
      <c r="E50" s="2"/>
      <c r="F50" s="25">
        <f>F47-F48</f>
        <v>207</v>
      </c>
      <c r="G50" s="25">
        <f>G47-G48</f>
        <v>8</v>
      </c>
      <c r="H50" s="25">
        <f>H47-H48</f>
        <v>-34</v>
      </c>
      <c r="I50" s="25">
        <f>I47-I48</f>
        <v>267</v>
      </c>
      <c r="J50" s="25">
        <f>SUM(F50:I50)</f>
        <v>448</v>
      </c>
      <c r="K50" s="2"/>
      <c r="L50" s="25">
        <f>L47-L48</f>
        <v>31</v>
      </c>
      <c r="M50" s="25">
        <f>M47-M48</f>
        <v>158</v>
      </c>
      <c r="N50" s="25">
        <f>N47-N48</f>
        <v>183</v>
      </c>
      <c r="O50" s="25">
        <f>O47-O48</f>
        <v>-843</v>
      </c>
      <c r="P50" s="25">
        <f>SUM(L50:O50)</f>
        <v>-471</v>
      </c>
      <c r="Q50" s="2"/>
      <c r="R50" s="25">
        <f>R47-R48</f>
        <v>40</v>
      </c>
      <c r="S50" s="25">
        <f>S47-S48</f>
        <v>166</v>
      </c>
      <c r="T50" s="25">
        <f t="shared" si="0"/>
        <v>206</v>
      </c>
      <c r="U50" s="9"/>
      <c r="V50" s="3"/>
    </row>
    <row r="51" spans="1:28" s="5" customFormat="1" x14ac:dyDescent="0.2">
      <c r="A51" s="8"/>
      <c r="B51" s="9"/>
      <c r="C51" s="9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2"/>
      <c r="R51" s="2"/>
      <c r="S51" s="2"/>
      <c r="T51" s="2"/>
      <c r="U51" s="9"/>
      <c r="V51" s="3"/>
    </row>
    <row r="52" spans="1:28" s="5" customFormat="1" x14ac:dyDescent="0.2">
      <c r="A52" s="8" t="s">
        <v>63</v>
      </c>
      <c r="B52" s="9"/>
      <c r="C52" s="9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"/>
      <c r="R52" s="2"/>
      <c r="S52" s="2"/>
      <c r="T52" s="2"/>
      <c r="U52" s="9"/>
      <c r="V52" s="3"/>
    </row>
    <row r="53" spans="1:28" s="5" customFormat="1" x14ac:dyDescent="0.2">
      <c r="A53" s="59" t="s">
        <v>64</v>
      </c>
      <c r="B53" s="9"/>
      <c r="C53" s="9"/>
      <c r="D53" s="9"/>
      <c r="E53" s="2"/>
      <c r="F53" s="16">
        <f>F44-F48</f>
        <v>166</v>
      </c>
      <c r="G53" s="16">
        <f t="shared" ref="G53:I53" si="4">G44-G48</f>
        <v>201</v>
      </c>
      <c r="H53" s="16">
        <f t="shared" si="4"/>
        <v>203</v>
      </c>
      <c r="I53" s="16">
        <f t="shared" si="4"/>
        <v>252</v>
      </c>
      <c r="J53" s="10">
        <f>SUM(F53:I53)</f>
        <v>822</v>
      </c>
      <c r="K53" s="2"/>
      <c r="L53" s="16">
        <f>L44-L48</f>
        <v>66</v>
      </c>
      <c r="M53" s="16">
        <f t="shared" ref="M53:O53" si="5">M44-M48</f>
        <v>196</v>
      </c>
      <c r="N53" s="16">
        <f t="shared" si="5"/>
        <v>175</v>
      </c>
      <c r="O53" s="16">
        <f t="shared" si="5"/>
        <v>185</v>
      </c>
      <c r="P53" s="10">
        <f>SUM(L53:O53)</f>
        <v>622</v>
      </c>
      <c r="Q53" s="2"/>
      <c r="R53" s="16">
        <f>R44-R48</f>
        <v>46</v>
      </c>
      <c r="S53" s="16">
        <f>S44-S48</f>
        <v>166</v>
      </c>
      <c r="T53" s="16">
        <f t="shared" si="0"/>
        <v>212</v>
      </c>
      <c r="U53" s="9"/>
      <c r="V53" s="3"/>
    </row>
    <row r="54" spans="1:28" s="5" customFormat="1" x14ac:dyDescent="0.2">
      <c r="A54" s="59" t="str">
        <f>A45</f>
        <v>Income (Loss) from discontinued operations, net of tax</v>
      </c>
      <c r="B54" s="9"/>
      <c r="C54" s="9"/>
      <c r="D54" s="9"/>
      <c r="E54" s="2"/>
      <c r="F54" s="16">
        <f>F45</f>
        <v>41</v>
      </c>
      <c r="G54" s="16">
        <f>G45</f>
        <v>-193</v>
      </c>
      <c r="H54" s="16">
        <f>H45</f>
        <v>-237</v>
      </c>
      <c r="I54" s="16">
        <f>I45</f>
        <v>15</v>
      </c>
      <c r="J54" s="10">
        <f t="shared" ref="J54:J55" si="6">SUM(F54:I54)</f>
        <v>-374</v>
      </c>
      <c r="K54" s="2"/>
      <c r="L54" s="16">
        <f>L45</f>
        <v>-35</v>
      </c>
      <c r="M54" s="16">
        <f>M45</f>
        <v>-38</v>
      </c>
      <c r="N54" s="16">
        <f>N45</f>
        <v>8</v>
      </c>
      <c r="O54" s="16">
        <f>O45</f>
        <v>-1028</v>
      </c>
      <c r="P54" s="10">
        <f t="shared" ref="P54:P55" si="7">SUM(L54:O54)</f>
        <v>-1093</v>
      </c>
      <c r="Q54" s="2"/>
      <c r="R54" s="16">
        <f>R45</f>
        <v>-6</v>
      </c>
      <c r="S54" s="16">
        <f>S45</f>
        <v>0</v>
      </c>
      <c r="T54" s="16">
        <f t="shared" si="0"/>
        <v>-6</v>
      </c>
      <c r="U54" s="9"/>
      <c r="V54" s="3"/>
    </row>
    <row r="55" spans="1:28" x14ac:dyDescent="0.2">
      <c r="A55" s="57" t="s">
        <v>79</v>
      </c>
      <c r="B55" s="24"/>
      <c r="C55" s="24"/>
      <c r="D55" s="24"/>
      <c r="F55" s="25">
        <f>F50</f>
        <v>207</v>
      </c>
      <c r="G55" s="25">
        <f t="shared" ref="G55:I55" si="8">G50</f>
        <v>8</v>
      </c>
      <c r="H55" s="25">
        <f t="shared" si="8"/>
        <v>-34</v>
      </c>
      <c r="I55" s="25">
        <f t="shared" si="8"/>
        <v>267</v>
      </c>
      <c r="J55" s="25">
        <f t="shared" si="6"/>
        <v>448</v>
      </c>
      <c r="L55" s="25">
        <f>L50</f>
        <v>31</v>
      </c>
      <c r="M55" s="25">
        <f t="shared" ref="M55:O55" si="9">M50</f>
        <v>158</v>
      </c>
      <c r="N55" s="25">
        <f t="shared" si="9"/>
        <v>183</v>
      </c>
      <c r="O55" s="25">
        <f t="shared" si="9"/>
        <v>-843</v>
      </c>
      <c r="P55" s="25">
        <f t="shared" si="7"/>
        <v>-471</v>
      </c>
      <c r="R55" s="25">
        <f>R50</f>
        <v>40</v>
      </c>
      <c r="S55" s="25">
        <f>S50</f>
        <v>166</v>
      </c>
      <c r="T55" s="25">
        <f t="shared" si="0"/>
        <v>206</v>
      </c>
      <c r="U55" s="9"/>
    </row>
    <row r="56" spans="1:28" x14ac:dyDescent="0.2">
      <c r="A56" s="36"/>
      <c r="B56" s="9"/>
      <c r="C56" s="9"/>
      <c r="D56" s="9"/>
      <c r="P56" s="16"/>
      <c r="U56" s="9"/>
    </row>
    <row r="57" spans="1:28" x14ac:dyDescent="0.2">
      <c r="A57" s="8"/>
      <c r="B57" s="9"/>
      <c r="C57" s="9"/>
      <c r="D57" s="9"/>
      <c r="G57" s="16"/>
      <c r="U57" s="9"/>
    </row>
    <row r="58" spans="1:28" ht="12.75" customHeight="1" x14ac:dyDescent="0.2">
      <c r="A58" s="1" t="s">
        <v>28</v>
      </c>
      <c r="C58" s="6" t="s">
        <v>29</v>
      </c>
      <c r="F58" s="10">
        <v>6</v>
      </c>
      <c r="G58" s="10">
        <v>6</v>
      </c>
      <c r="H58" s="10">
        <v>6</v>
      </c>
      <c r="I58" s="10">
        <v>6</v>
      </c>
      <c r="J58" s="10">
        <f>SUM(F58:I58)</f>
        <v>24</v>
      </c>
      <c r="L58" s="10">
        <v>6</v>
      </c>
      <c r="M58" s="10">
        <v>6</v>
      </c>
      <c r="N58" s="10">
        <v>6</v>
      </c>
      <c r="O58" s="10">
        <v>6</v>
      </c>
      <c r="P58" s="10">
        <v>24</v>
      </c>
      <c r="R58" s="10">
        <v>4</v>
      </c>
      <c r="S58" s="10">
        <v>3</v>
      </c>
      <c r="T58" s="10">
        <v>7</v>
      </c>
      <c r="U58" s="9"/>
      <c r="W58" s="2"/>
      <c r="X58" s="2"/>
      <c r="Y58" s="2"/>
      <c r="Z58" s="2"/>
      <c r="AA58" s="2"/>
      <c r="AB58" s="2"/>
    </row>
    <row r="59" spans="1:28" ht="12.75" customHeight="1" x14ac:dyDescent="0.2">
      <c r="A59" s="1" t="s">
        <v>30</v>
      </c>
      <c r="C59" s="33" t="s">
        <v>99</v>
      </c>
      <c r="F59" s="10">
        <v>6</v>
      </c>
      <c r="G59" s="10">
        <v>6</v>
      </c>
      <c r="H59" s="10">
        <v>6</v>
      </c>
      <c r="I59" s="10">
        <v>0</v>
      </c>
      <c r="J59" s="10">
        <v>24</v>
      </c>
      <c r="L59" s="10">
        <v>6</v>
      </c>
      <c r="M59" s="10">
        <v>6</v>
      </c>
      <c r="N59" s="10">
        <v>6</v>
      </c>
      <c r="O59" s="10">
        <v>6</v>
      </c>
      <c r="P59" s="10">
        <v>24</v>
      </c>
      <c r="R59" s="10">
        <v>4</v>
      </c>
      <c r="S59" s="10">
        <v>0</v>
      </c>
      <c r="T59" s="10">
        <v>7</v>
      </c>
      <c r="U59" s="9"/>
      <c r="W59" s="2"/>
      <c r="X59" s="2"/>
      <c r="Y59" s="2"/>
      <c r="Z59" s="2"/>
      <c r="AA59" s="2"/>
      <c r="AB59" s="2"/>
    </row>
    <row r="60" spans="1:28" ht="12.75" customHeight="1" x14ac:dyDescent="0.2">
      <c r="U60" s="9"/>
      <c r="W60" s="2"/>
      <c r="X60" s="2"/>
      <c r="Y60" s="2"/>
      <c r="Z60" s="2"/>
      <c r="AA60" s="2"/>
      <c r="AB60" s="2"/>
    </row>
    <row r="61" spans="1:28" ht="12.75" customHeight="1" x14ac:dyDescent="0.2">
      <c r="A61" s="1" t="s">
        <v>31</v>
      </c>
      <c r="C61" s="6" t="s">
        <v>29</v>
      </c>
      <c r="F61" s="10">
        <v>277</v>
      </c>
      <c r="G61" s="10">
        <v>272</v>
      </c>
      <c r="H61" s="10">
        <v>261</v>
      </c>
      <c r="I61" s="10">
        <v>253</v>
      </c>
      <c r="J61" s="10">
        <v>266</v>
      </c>
      <c r="L61" s="10">
        <v>253</v>
      </c>
      <c r="M61" s="10">
        <v>253</v>
      </c>
      <c r="N61" s="10">
        <v>253</v>
      </c>
      <c r="O61" s="10">
        <v>254</v>
      </c>
      <c r="P61" s="10">
        <v>253</v>
      </c>
      <c r="R61" s="10">
        <v>254</v>
      </c>
      <c r="S61" s="10">
        <v>254</v>
      </c>
      <c r="T61" s="12">
        <v>254</v>
      </c>
      <c r="U61" s="9"/>
      <c r="W61" s="2"/>
      <c r="X61" s="16"/>
      <c r="Y61" s="2"/>
      <c r="Z61" s="2"/>
      <c r="AA61" s="2"/>
      <c r="AB61" s="2"/>
    </row>
    <row r="62" spans="1:28" ht="12.75" customHeight="1" x14ac:dyDescent="0.2">
      <c r="C62" s="33" t="s">
        <v>99</v>
      </c>
      <c r="F62" s="10">
        <v>282</v>
      </c>
      <c r="G62" s="10">
        <v>276</v>
      </c>
      <c r="H62" s="10">
        <v>263</v>
      </c>
      <c r="I62" s="10">
        <v>262</v>
      </c>
      <c r="J62" s="10">
        <v>269</v>
      </c>
      <c r="L62" s="10">
        <v>255</v>
      </c>
      <c r="M62" s="10">
        <v>256</v>
      </c>
      <c r="N62" s="10">
        <v>256</v>
      </c>
      <c r="O62" s="10">
        <v>257</v>
      </c>
      <c r="P62" s="10">
        <v>256</v>
      </c>
      <c r="R62" s="10">
        <v>256</v>
      </c>
      <c r="S62" s="10">
        <v>263</v>
      </c>
      <c r="T62" s="12">
        <v>256</v>
      </c>
      <c r="U62" s="9"/>
      <c r="W62" s="2"/>
      <c r="X62" s="2"/>
      <c r="Y62" s="2"/>
      <c r="Z62" s="2"/>
      <c r="AA62" s="2"/>
      <c r="AB62" s="2"/>
    </row>
    <row r="63" spans="1:28" ht="12.75" customHeight="1" x14ac:dyDescent="0.2">
      <c r="M63" s="26"/>
      <c r="N63" s="26"/>
      <c r="O63" s="26"/>
      <c r="P63" s="26"/>
      <c r="R63" s="26"/>
      <c r="S63" s="26"/>
      <c r="T63" s="77"/>
      <c r="U63" s="9"/>
      <c r="W63" s="2"/>
      <c r="X63" s="2"/>
      <c r="Y63" s="2"/>
      <c r="Z63" s="2"/>
      <c r="AA63" s="2"/>
      <c r="AB63" s="2"/>
    </row>
    <row r="64" spans="1:28" ht="12.75" customHeight="1" x14ac:dyDescent="0.2">
      <c r="A64" s="1" t="s">
        <v>32</v>
      </c>
      <c r="C64" s="6" t="s">
        <v>33</v>
      </c>
      <c r="F64" s="27"/>
      <c r="G64" s="27"/>
      <c r="H64" s="27"/>
      <c r="I64" s="27"/>
      <c r="J64" s="27"/>
      <c r="L64" s="27"/>
      <c r="M64" s="28"/>
      <c r="N64" s="28"/>
      <c r="O64" s="28"/>
      <c r="P64" s="28"/>
      <c r="R64" s="28"/>
      <c r="S64" s="28"/>
      <c r="T64" s="35"/>
      <c r="U64" s="9"/>
      <c r="W64" s="2"/>
      <c r="X64" s="2"/>
      <c r="Y64" s="2"/>
      <c r="Z64" s="2"/>
      <c r="AA64" s="2"/>
      <c r="AB64" s="2"/>
    </row>
    <row r="65" spans="1:28" ht="12.75" customHeight="1" x14ac:dyDescent="0.2">
      <c r="A65" s="1"/>
      <c r="C65" s="3" t="s">
        <v>48</v>
      </c>
      <c r="F65" s="27">
        <v>0.57999999999999996</v>
      </c>
      <c r="G65" s="27">
        <v>0.72</v>
      </c>
      <c r="H65" s="27">
        <v>0.75</v>
      </c>
      <c r="I65" s="27">
        <v>0.97</v>
      </c>
      <c r="J65" s="27">
        <v>3</v>
      </c>
      <c r="L65" s="27">
        <v>0.24</v>
      </c>
      <c r="M65" s="27">
        <v>0.75</v>
      </c>
      <c r="N65" s="29">
        <v>0.66</v>
      </c>
      <c r="O65" s="29">
        <v>0.71</v>
      </c>
      <c r="P65" s="29">
        <v>2.36</v>
      </c>
      <c r="R65" s="29">
        <v>0.17</v>
      </c>
      <c r="S65" s="29">
        <v>0.64</v>
      </c>
      <c r="T65" s="29">
        <v>0.81</v>
      </c>
      <c r="U65" s="9"/>
      <c r="W65" s="2"/>
      <c r="X65" s="2"/>
      <c r="Y65" s="2"/>
      <c r="Z65" s="2"/>
      <c r="AA65" s="2"/>
      <c r="AB65" s="2"/>
    </row>
    <row r="66" spans="1:28" ht="12.75" customHeight="1" x14ac:dyDescent="0.2">
      <c r="A66" s="1"/>
      <c r="C66" s="3" t="s">
        <v>49</v>
      </c>
      <c r="F66" s="27">
        <v>0.14000000000000001</v>
      </c>
      <c r="G66" s="27">
        <v>-0.71</v>
      </c>
      <c r="H66" s="27">
        <v>-0.91</v>
      </c>
      <c r="I66" s="27">
        <v>0.06</v>
      </c>
      <c r="J66" s="27">
        <v>-1.41</v>
      </c>
      <c r="L66" s="27">
        <v>-0.14000000000000001</v>
      </c>
      <c r="M66" s="27">
        <v>-0.15</v>
      </c>
      <c r="N66" s="29">
        <v>0.03</v>
      </c>
      <c r="O66" s="29">
        <v>-4.0599999999999996</v>
      </c>
      <c r="P66" s="29">
        <v>-4.3099999999999996</v>
      </c>
      <c r="R66" s="29">
        <v>-0.03</v>
      </c>
      <c r="S66" s="29">
        <v>0</v>
      </c>
      <c r="T66" s="29">
        <v>-0.03</v>
      </c>
      <c r="U66" s="9"/>
      <c r="W66" s="2"/>
      <c r="X66" s="2"/>
      <c r="Y66" s="2"/>
      <c r="Z66" s="2"/>
      <c r="AA66" s="2"/>
      <c r="AB66" s="2"/>
    </row>
    <row r="67" spans="1:28" ht="12.75" customHeight="1" x14ac:dyDescent="0.2">
      <c r="A67" s="1"/>
      <c r="C67" s="30" t="s">
        <v>50</v>
      </c>
      <c r="D67" s="24"/>
      <c r="F67" s="31">
        <f>SUM(F65:F66)</f>
        <v>0.72</v>
      </c>
      <c r="G67" s="31">
        <f>SUM(G65:G66)</f>
        <v>1.0000000000000009E-2</v>
      </c>
      <c r="H67" s="31">
        <f>SUM(H65:H66)</f>
        <v>-0.16000000000000003</v>
      </c>
      <c r="I67" s="31">
        <f>SUM(I65:I66)</f>
        <v>1.03</v>
      </c>
      <c r="J67" s="31">
        <f>SUM(J65:J66)</f>
        <v>1.59</v>
      </c>
      <c r="L67" s="31">
        <f>SUM(L65:L66)</f>
        <v>9.9999999999999978E-2</v>
      </c>
      <c r="M67" s="31">
        <f>SUM(M65:M66)</f>
        <v>0.6</v>
      </c>
      <c r="N67" s="31">
        <f>SUM(N65:N66)</f>
        <v>0.69000000000000006</v>
      </c>
      <c r="O67" s="31">
        <f>SUM(O65:O66)</f>
        <v>-3.3499999999999996</v>
      </c>
      <c r="P67" s="31">
        <f>SUM(P65:P66)</f>
        <v>-1.9499999999999997</v>
      </c>
      <c r="R67" s="31">
        <f>SUM(R65:R66)</f>
        <v>0.14000000000000001</v>
      </c>
      <c r="S67" s="31">
        <f>SUM(S65:S66)</f>
        <v>0.64</v>
      </c>
      <c r="T67" s="31">
        <v>0.78</v>
      </c>
      <c r="U67" s="9"/>
      <c r="W67" s="2"/>
      <c r="X67" s="2"/>
      <c r="Y67" s="2"/>
      <c r="Z67" s="2"/>
      <c r="AA67" s="2"/>
      <c r="AB67" s="2"/>
    </row>
    <row r="68" spans="1:28" s="32" customFormat="1" x14ac:dyDescent="0.2">
      <c r="V68" s="65"/>
    </row>
    <row r="69" spans="1:28" x14ac:dyDescent="0.2">
      <c r="A69" s="1"/>
      <c r="C69" s="6" t="s">
        <v>34</v>
      </c>
      <c r="F69" s="27"/>
      <c r="G69" s="27"/>
      <c r="H69" s="27"/>
      <c r="I69" s="27"/>
      <c r="J69" s="27"/>
      <c r="L69" s="27"/>
      <c r="M69" s="27"/>
      <c r="N69" s="28"/>
      <c r="O69" s="28"/>
      <c r="P69" s="28"/>
      <c r="R69" s="28"/>
      <c r="S69" s="28"/>
      <c r="T69" s="28"/>
      <c r="U69" s="9"/>
      <c r="W69" s="2"/>
      <c r="X69" s="2"/>
      <c r="Y69" s="2"/>
      <c r="Z69" s="2"/>
      <c r="AA69" s="2"/>
      <c r="AB69" s="2"/>
    </row>
    <row r="70" spans="1:28" ht="12.75" customHeight="1" x14ac:dyDescent="0.2">
      <c r="A70" s="1"/>
      <c r="C70" s="3" t="s">
        <v>48</v>
      </c>
      <c r="F70" s="27">
        <v>0.56999999999999995</v>
      </c>
      <c r="G70" s="27">
        <v>0.71</v>
      </c>
      <c r="H70" s="27">
        <v>0.75</v>
      </c>
      <c r="I70" s="27">
        <v>0.96</v>
      </c>
      <c r="J70" s="27">
        <v>2.97</v>
      </c>
      <c r="L70" s="27">
        <v>0.23</v>
      </c>
      <c r="M70" s="27">
        <v>0.75</v>
      </c>
      <c r="N70" s="27">
        <v>0.66</v>
      </c>
      <c r="O70" s="27">
        <v>0.7</v>
      </c>
      <c r="P70" s="27">
        <v>2.33</v>
      </c>
      <c r="R70" s="27">
        <v>0.16</v>
      </c>
      <c r="S70" s="27">
        <v>0.63</v>
      </c>
      <c r="T70" s="27">
        <v>0.8</v>
      </c>
      <c r="U70" s="9"/>
      <c r="W70" s="2"/>
      <c r="X70" s="2"/>
      <c r="Y70" s="2"/>
      <c r="Z70" s="2"/>
      <c r="AA70" s="2"/>
      <c r="AB70" s="2"/>
    </row>
    <row r="71" spans="1:28" x14ac:dyDescent="0.2">
      <c r="A71" s="1"/>
      <c r="C71" s="3" t="s">
        <v>49</v>
      </c>
      <c r="F71" s="27">
        <v>0.14000000000000001</v>
      </c>
      <c r="G71" s="27">
        <v>-0.7</v>
      </c>
      <c r="H71" s="27">
        <v>-0.91</v>
      </c>
      <c r="I71" s="27">
        <v>0.06</v>
      </c>
      <c r="J71" s="27">
        <v>-1.39</v>
      </c>
      <c r="L71" s="27">
        <v>-0.13</v>
      </c>
      <c r="M71" s="27">
        <v>-0.15</v>
      </c>
      <c r="N71" s="27">
        <f>N66</f>
        <v>0.03</v>
      </c>
      <c r="O71" s="27">
        <v>-4</v>
      </c>
      <c r="P71" s="27">
        <v>-4.26</v>
      </c>
      <c r="R71" s="27">
        <v>-0.02</v>
      </c>
      <c r="S71" s="27">
        <v>0</v>
      </c>
      <c r="T71" s="27">
        <v>-0.02</v>
      </c>
      <c r="U71" s="9"/>
      <c r="W71" s="2"/>
      <c r="X71" s="2"/>
      <c r="Y71" s="2"/>
      <c r="Z71" s="2"/>
      <c r="AA71" s="2"/>
      <c r="AB71" s="2"/>
    </row>
    <row r="72" spans="1:28" x14ac:dyDescent="0.2">
      <c r="A72" s="1"/>
      <c r="C72" s="30" t="s">
        <v>51</v>
      </c>
      <c r="D72" s="24"/>
      <c r="F72" s="31">
        <f>SUM(F70:F71)</f>
        <v>0.71</v>
      </c>
      <c r="G72" s="31">
        <f>SUM(G70:G71)</f>
        <v>1.0000000000000009E-2</v>
      </c>
      <c r="H72" s="31">
        <f>SUM(H70:H71)</f>
        <v>-0.16000000000000003</v>
      </c>
      <c r="I72" s="31">
        <f>SUM(I70:I71)</f>
        <v>1.02</v>
      </c>
      <c r="J72" s="31">
        <f>SUM(J70:J71)</f>
        <v>1.5800000000000003</v>
      </c>
      <c r="L72" s="31">
        <f>SUM(L70:L71)</f>
        <v>0.1</v>
      </c>
      <c r="M72" s="31">
        <f>SUM(M70:M71)</f>
        <v>0.6</v>
      </c>
      <c r="N72" s="31">
        <f>SUM(N70:N71)</f>
        <v>0.69000000000000006</v>
      </c>
      <c r="O72" s="31">
        <f>SUM(O70:O71)</f>
        <v>-3.3</v>
      </c>
      <c r="P72" s="31">
        <f>SUM(P70:P71)</f>
        <v>-1.9299999999999997</v>
      </c>
      <c r="R72" s="31">
        <f>SUM(R70:R71)</f>
        <v>0.14000000000000001</v>
      </c>
      <c r="S72" s="31">
        <f>SUM(S70:S71)</f>
        <v>0.63</v>
      </c>
      <c r="T72" s="31">
        <v>0.78</v>
      </c>
      <c r="U72" s="9"/>
      <c r="W72" s="2"/>
      <c r="X72" s="2"/>
      <c r="Y72" s="2"/>
      <c r="Z72" s="2"/>
      <c r="AA72" s="2"/>
      <c r="AB72" s="2"/>
    </row>
    <row r="73" spans="1:28" s="32" customFormat="1" x14ac:dyDescent="0.2">
      <c r="V73" s="65"/>
    </row>
    <row r="74" spans="1:28" ht="12.75" customHeight="1" x14ac:dyDescent="0.2">
      <c r="A74" s="1" t="s">
        <v>82</v>
      </c>
      <c r="U74" s="9"/>
      <c r="W74" s="2"/>
      <c r="X74" s="2"/>
      <c r="Y74" s="2"/>
      <c r="Z74" s="2"/>
      <c r="AA74" s="2"/>
      <c r="AB74" s="2"/>
    </row>
    <row r="75" spans="1:28" ht="12.75" customHeight="1" x14ac:dyDescent="0.2">
      <c r="A75" s="1"/>
      <c r="U75" s="9"/>
      <c r="W75" s="2"/>
      <c r="X75" s="2"/>
      <c r="Y75" s="2"/>
      <c r="Z75" s="2"/>
      <c r="AA75" s="2"/>
      <c r="AB75" s="2"/>
    </row>
    <row r="76" spans="1:28" ht="12.75" customHeight="1" x14ac:dyDescent="0.2">
      <c r="A76" s="38" t="s">
        <v>35</v>
      </c>
      <c r="B76" s="39"/>
      <c r="C76" s="39" t="s">
        <v>36</v>
      </c>
      <c r="D76" s="39"/>
      <c r="F76" s="40">
        <f t="shared" ref="F76:J79" si="10">+F19/F7</f>
        <v>0.40018066847335138</v>
      </c>
      <c r="G76" s="40">
        <f t="shared" si="10"/>
        <v>0.36431535269709542</v>
      </c>
      <c r="H76" s="40">
        <f t="shared" si="10"/>
        <v>0.37102473498233218</v>
      </c>
      <c r="I76" s="40">
        <f t="shared" si="10"/>
        <v>0.36585365853658536</v>
      </c>
      <c r="J76" s="40">
        <f t="shared" si="10"/>
        <v>0.37483953786906288</v>
      </c>
      <c r="L76" s="40">
        <f t="shared" ref="L76:P79" si="11">+L19/L7</f>
        <v>0.38783649052841473</v>
      </c>
      <c r="M76" s="40">
        <f t="shared" si="11"/>
        <v>0.38188277087033745</v>
      </c>
      <c r="N76" s="40">
        <f t="shared" si="11"/>
        <v>0.38789025543992434</v>
      </c>
      <c r="O76" s="40">
        <f t="shared" si="11"/>
        <v>0.38217122683142102</v>
      </c>
      <c r="P76" s="40">
        <f t="shared" si="11"/>
        <v>0.38481129891178512</v>
      </c>
      <c r="R76" s="40">
        <f t="shared" ref="R76:S79" si="12">+R19/R7</f>
        <v>0.39423076923076922</v>
      </c>
      <c r="S76" s="40">
        <f t="shared" si="12"/>
        <v>0.38712871287128714</v>
      </c>
      <c r="T76" s="40">
        <f t="shared" ref="T76" si="13">+T19/T7</f>
        <v>0.39054470709146966</v>
      </c>
      <c r="U76" s="41"/>
      <c r="W76" s="2"/>
      <c r="X76" s="2"/>
      <c r="Y76" s="2"/>
      <c r="Z76" s="2"/>
      <c r="AA76" s="2"/>
      <c r="AB76" s="2"/>
    </row>
    <row r="77" spans="1:28" ht="12.75" customHeight="1" x14ac:dyDescent="0.2">
      <c r="A77" s="39"/>
      <c r="B77" s="39"/>
      <c r="C77" s="42" t="s">
        <v>67</v>
      </c>
      <c r="D77" s="39"/>
      <c r="F77" s="40">
        <f t="shared" si="10"/>
        <v>0.39378881987577641</v>
      </c>
      <c r="G77" s="40">
        <f t="shared" si="10"/>
        <v>0.41615667074663404</v>
      </c>
      <c r="H77" s="40">
        <f t="shared" si="10"/>
        <v>0.40280433397068194</v>
      </c>
      <c r="I77" s="40">
        <f t="shared" si="10"/>
        <v>0.40931372549019607</v>
      </c>
      <c r="J77" s="40">
        <f t="shared" si="10"/>
        <v>0.40558572536850274</v>
      </c>
      <c r="L77" s="40">
        <f t="shared" si="11"/>
        <v>0.3786788750817528</v>
      </c>
      <c r="M77" s="40">
        <f t="shared" si="11"/>
        <v>0.39873817034700315</v>
      </c>
      <c r="N77" s="40">
        <f t="shared" si="11"/>
        <v>0.38683680322364</v>
      </c>
      <c r="O77" s="40">
        <f t="shared" si="11"/>
        <v>0.40354330708661418</v>
      </c>
      <c r="P77" s="40">
        <f t="shared" si="11"/>
        <v>0.39203525379467929</v>
      </c>
      <c r="R77" s="40">
        <f t="shared" si="12"/>
        <v>0.37586685159500693</v>
      </c>
      <c r="S77" s="40">
        <f t="shared" si="12"/>
        <v>0.40391099123398516</v>
      </c>
      <c r="T77" s="40">
        <f t="shared" ref="T77" si="14">+T20/T8</f>
        <v>0.39008547008547007</v>
      </c>
      <c r="U77" s="41"/>
      <c r="W77" s="2"/>
      <c r="X77" s="2"/>
      <c r="Y77" s="2"/>
      <c r="Z77" s="2"/>
      <c r="AA77" s="2"/>
      <c r="AB77" s="2"/>
    </row>
    <row r="78" spans="1:28" ht="12.75" customHeight="1" x14ac:dyDescent="0.2">
      <c r="A78" s="39"/>
      <c r="B78" s="39"/>
      <c r="C78" s="39" t="s">
        <v>37</v>
      </c>
      <c r="D78" s="39"/>
      <c r="F78" s="40">
        <f t="shared" si="10"/>
        <v>0.6333333333333333</v>
      </c>
      <c r="G78" s="40">
        <f t="shared" si="10"/>
        <v>0.63218390804597702</v>
      </c>
      <c r="H78" s="40">
        <f t="shared" si="10"/>
        <v>0.61176470588235299</v>
      </c>
      <c r="I78" s="40">
        <f t="shared" si="10"/>
        <v>0.61904761904761907</v>
      </c>
      <c r="J78" s="40">
        <f t="shared" si="10"/>
        <v>0.62427745664739887</v>
      </c>
      <c r="L78" s="40">
        <f t="shared" si="11"/>
        <v>0.60240963855421692</v>
      </c>
      <c r="M78" s="40">
        <f t="shared" si="11"/>
        <v>0.6097560975609756</v>
      </c>
      <c r="N78" s="40">
        <f t="shared" si="11"/>
        <v>0.61445783132530118</v>
      </c>
      <c r="O78" s="40">
        <f t="shared" si="11"/>
        <v>0.59740259740259738</v>
      </c>
      <c r="P78" s="40">
        <f t="shared" si="11"/>
        <v>0.60615384615384615</v>
      </c>
      <c r="R78" s="40">
        <f t="shared" si="12"/>
        <v>0.56578947368421051</v>
      </c>
      <c r="S78" s="40">
        <f t="shared" si="12"/>
        <v>0.55405405405405406</v>
      </c>
      <c r="T78" s="40">
        <f t="shared" ref="T78" si="15">+T21/T9</f>
        <v>0.56000000000000005</v>
      </c>
      <c r="U78" s="41"/>
      <c r="W78" s="2"/>
      <c r="X78" s="2"/>
      <c r="Y78" s="2"/>
      <c r="Z78" s="2"/>
      <c r="AA78" s="2"/>
      <c r="AB78" s="2"/>
    </row>
    <row r="79" spans="1:28" ht="12.75" customHeight="1" x14ac:dyDescent="0.2">
      <c r="A79" s="39"/>
      <c r="B79" s="39"/>
      <c r="C79" s="39" t="s">
        <v>38</v>
      </c>
      <c r="D79" s="39"/>
      <c r="F79" s="40">
        <f t="shared" si="10"/>
        <v>0.40399002493765584</v>
      </c>
      <c r="G79" s="40">
        <f t="shared" si="10"/>
        <v>0.40123034859876966</v>
      </c>
      <c r="H79" s="40">
        <f t="shared" si="10"/>
        <v>0.39626704953338121</v>
      </c>
      <c r="I79" s="40">
        <f t="shared" si="10"/>
        <v>0.39714867617107941</v>
      </c>
      <c r="J79" s="40">
        <f t="shared" si="10"/>
        <v>0.39965111208024423</v>
      </c>
      <c r="L79" s="40">
        <f t="shared" si="11"/>
        <v>0.3892925430210325</v>
      </c>
      <c r="M79" s="40">
        <f t="shared" si="11"/>
        <v>0.39813820264948085</v>
      </c>
      <c r="N79" s="40">
        <f t="shared" si="11"/>
        <v>0.39444655762647396</v>
      </c>
      <c r="O79" s="40">
        <f t="shared" si="11"/>
        <v>0.40014630577907828</v>
      </c>
      <c r="P79" s="40">
        <f t="shared" si="11"/>
        <v>0.39559929440163399</v>
      </c>
      <c r="R79" s="40">
        <f t="shared" si="12"/>
        <v>0.38875305623471884</v>
      </c>
      <c r="S79" s="40">
        <f t="shared" si="12"/>
        <v>0.40163615114920143</v>
      </c>
      <c r="T79" s="40">
        <f t="shared" ref="T79" si="16">+T22/T10</f>
        <v>0.39533957379008167</v>
      </c>
      <c r="U79" s="41"/>
      <c r="W79" s="2"/>
      <c r="X79" s="2"/>
      <c r="Y79" s="2"/>
      <c r="Z79" s="2"/>
      <c r="AA79" s="2"/>
      <c r="AB79" s="2"/>
    </row>
    <row r="80" spans="1:28" ht="12.75" customHeight="1" x14ac:dyDescent="0.2">
      <c r="A80" s="39"/>
      <c r="B80" s="39"/>
      <c r="C80" s="39"/>
      <c r="D80" s="39"/>
      <c r="F80" s="43"/>
      <c r="G80" s="43"/>
      <c r="H80" s="43"/>
      <c r="I80" s="43"/>
      <c r="J80" s="43"/>
      <c r="L80" s="43"/>
      <c r="M80" s="43"/>
      <c r="N80" s="43"/>
      <c r="O80" s="43"/>
      <c r="P80" s="43"/>
      <c r="R80" s="43"/>
      <c r="S80" s="43"/>
      <c r="T80" s="43"/>
      <c r="U80" s="41"/>
      <c r="W80" s="2"/>
      <c r="X80" s="2"/>
      <c r="Y80" s="2"/>
      <c r="Z80" s="2"/>
      <c r="AA80" s="2"/>
      <c r="AB80" s="2"/>
    </row>
    <row r="81" spans="1:28" ht="12.75" customHeight="1" x14ac:dyDescent="0.2">
      <c r="A81" s="38" t="s">
        <v>39</v>
      </c>
      <c r="B81" s="39"/>
      <c r="C81" s="39"/>
      <c r="D81" s="39"/>
      <c r="F81" s="44">
        <f>+F28/F10</f>
        <v>0.26291414321339507</v>
      </c>
      <c r="G81" s="44">
        <f>+G28/G10</f>
        <v>0.25085440874914561</v>
      </c>
      <c r="H81" s="44">
        <f>+H28/H10</f>
        <v>0.24335965541995694</v>
      </c>
      <c r="I81" s="44">
        <f>+I28/I10</f>
        <v>0.24270196877121522</v>
      </c>
      <c r="J81" s="44">
        <f>+J28/J10</f>
        <v>0.24989097252507633</v>
      </c>
      <c r="L81" s="44">
        <f>+L28/L10</f>
        <v>0.26806883365200762</v>
      </c>
      <c r="M81" s="44">
        <f>+M28/M10</f>
        <v>0.24740422484783386</v>
      </c>
      <c r="N81" s="44">
        <f>+N28/N10</f>
        <v>0.2525675161658425</v>
      </c>
      <c r="O81" s="44">
        <f>+O28/O10</f>
        <v>0.23372348207754207</v>
      </c>
      <c r="P81" s="44">
        <f>+P28/P10</f>
        <v>0.25020889425308701</v>
      </c>
      <c r="R81" s="44">
        <f>+R28/R10</f>
        <v>0.27057864710676449</v>
      </c>
      <c r="S81" s="44">
        <f>+S28/S10</f>
        <v>0.25048694974678615</v>
      </c>
      <c r="T81" s="44">
        <f>+T28/T10</f>
        <v>0.26030671181039633</v>
      </c>
      <c r="U81" s="41"/>
      <c r="W81" s="2"/>
      <c r="X81" s="2"/>
      <c r="Y81" s="2"/>
      <c r="Z81" s="2"/>
      <c r="AA81" s="2"/>
      <c r="AB81" s="2"/>
    </row>
    <row r="82" spans="1:28" ht="12.75" customHeight="1" x14ac:dyDescent="0.2">
      <c r="A82" s="45" t="s">
        <v>40</v>
      </c>
      <c r="B82" s="46"/>
      <c r="C82" s="46"/>
      <c r="D82" s="46"/>
      <c r="F82" s="47">
        <f>+F41/F39</f>
        <v>0.20512820512820512</v>
      </c>
      <c r="G82" s="47">
        <f>+G41/G39</f>
        <v>0.20960698689956331</v>
      </c>
      <c r="H82" s="47">
        <f>+H41/H39</f>
        <v>0.22065727699530516</v>
      </c>
      <c r="I82" s="47">
        <f>+I41/I39</f>
        <v>0.20209059233449478</v>
      </c>
      <c r="J82" s="47">
        <f>+J41/J39</f>
        <v>0.20887445887445888</v>
      </c>
      <c r="L82" s="47">
        <f>+L41/L39</f>
        <v>-6.25E-2</v>
      </c>
      <c r="M82" s="47">
        <f>+M41/M39</f>
        <v>9.4240837696335081E-2</v>
      </c>
      <c r="N82" s="47">
        <f>+N41/N39</f>
        <v>0.16867469879518071</v>
      </c>
      <c r="O82" s="47">
        <f>+O41/O39</f>
        <v>0.1005586592178771</v>
      </c>
      <c r="P82" s="47">
        <f>+P41/P39</f>
        <v>0.10915492957746478</v>
      </c>
      <c r="R82" s="47">
        <f>+R41/R39</f>
        <v>1.5</v>
      </c>
      <c r="S82" s="47">
        <f>+S41/S39</f>
        <v>0.22279792746113988</v>
      </c>
      <c r="T82" s="47">
        <f>+T41/T39</f>
        <v>0.10734463276836158</v>
      </c>
      <c r="U82" s="48"/>
      <c r="W82" s="2"/>
      <c r="X82" s="2"/>
      <c r="Y82" s="2"/>
      <c r="Z82" s="2"/>
      <c r="AA82" s="2"/>
      <c r="AB82" s="2"/>
    </row>
    <row r="83" spans="1:28" ht="12.75" customHeight="1" x14ac:dyDescent="0.2">
      <c r="A83" s="45"/>
      <c r="B83" s="46"/>
      <c r="C83" s="46"/>
      <c r="D83" s="46"/>
      <c r="F83" s="47"/>
      <c r="G83" s="47"/>
      <c r="H83" s="47"/>
      <c r="I83" s="47"/>
      <c r="J83" s="47"/>
      <c r="L83" s="44"/>
      <c r="M83" s="44"/>
      <c r="N83" s="44"/>
      <c r="O83" s="44"/>
      <c r="P83" s="47"/>
      <c r="R83" s="47"/>
      <c r="S83" s="47"/>
      <c r="T83" s="47"/>
      <c r="U83" s="48"/>
      <c r="W83" s="2"/>
      <c r="X83" s="2"/>
      <c r="Y83" s="2"/>
      <c r="Z83" s="2"/>
      <c r="AA83" s="2"/>
      <c r="AB83" s="2"/>
    </row>
    <row r="84" spans="1:28" s="5" customFormat="1" ht="12.75" customHeight="1" x14ac:dyDescent="0.2">
      <c r="A84" s="45" t="s">
        <v>41</v>
      </c>
      <c r="B84" s="46"/>
      <c r="C84" s="46"/>
      <c r="D84" s="46"/>
      <c r="E84" s="2"/>
      <c r="F84" s="51" t="s">
        <v>66</v>
      </c>
      <c r="G84" s="51" t="s">
        <v>66</v>
      </c>
      <c r="H84" s="51" t="s">
        <v>66</v>
      </c>
      <c r="I84" s="51" t="s">
        <v>66</v>
      </c>
      <c r="J84" s="10">
        <f>37600+2400</f>
        <v>40000</v>
      </c>
      <c r="K84" s="2"/>
      <c r="L84" s="51" t="s">
        <v>66</v>
      </c>
      <c r="M84" s="51" t="s">
        <v>66</v>
      </c>
      <c r="N84" s="51" t="s">
        <v>66</v>
      </c>
      <c r="O84" s="51" t="s">
        <v>66</v>
      </c>
      <c r="P84" s="10">
        <v>37600</v>
      </c>
      <c r="Q84" s="2"/>
      <c r="R84" s="10">
        <v>37200</v>
      </c>
      <c r="S84" s="10">
        <v>36900</v>
      </c>
      <c r="T84" s="10">
        <f>+S84</f>
        <v>36900</v>
      </c>
      <c r="U84" s="48"/>
      <c r="V84" s="3"/>
    </row>
    <row r="85" spans="1:28" s="5" customFormat="1" x14ac:dyDescent="0.2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"/>
      <c r="N85" s="2"/>
      <c r="O85" s="2"/>
      <c r="P85" s="2"/>
      <c r="Q85" s="2"/>
      <c r="R85" s="2"/>
      <c r="S85" s="2"/>
      <c r="T85" s="2"/>
      <c r="U85" s="41"/>
      <c r="V85" s="3"/>
    </row>
    <row r="86" spans="1:28" s="4" customFormat="1" x14ac:dyDescent="0.2">
      <c r="A86" s="122" t="s">
        <v>100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2"/>
      <c r="R86" s="2"/>
      <c r="S86" s="2"/>
      <c r="T86" s="2"/>
      <c r="U86" s="48"/>
      <c r="V86" s="3"/>
      <c r="W86" s="5"/>
      <c r="X86" s="5"/>
      <c r="Y86" s="5"/>
      <c r="Z86" s="5"/>
      <c r="AA86" s="5"/>
      <c r="AB86" s="5"/>
    </row>
    <row r="87" spans="1:28" s="4" customFormat="1" ht="12.75" customHeight="1" x14ac:dyDescent="0.2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2"/>
      <c r="R87" s="2"/>
      <c r="S87" s="2"/>
      <c r="T87" s="2"/>
      <c r="U87" s="48"/>
      <c r="V87" s="3"/>
      <c r="W87" s="5"/>
      <c r="X87" s="5"/>
      <c r="Y87" s="5"/>
      <c r="Z87" s="5"/>
      <c r="AA87" s="5"/>
      <c r="AB87" s="5"/>
    </row>
    <row r="88" spans="1:28" s="4" customFormat="1" x14ac:dyDescent="0.2">
      <c r="A88" s="66"/>
      <c r="B88" s="46"/>
      <c r="C88" s="46"/>
      <c r="D88" s="4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48"/>
      <c r="V88" s="3"/>
      <c r="W88" s="5"/>
      <c r="X88" s="5"/>
      <c r="Y88" s="5"/>
      <c r="Z88" s="5"/>
      <c r="AA88" s="5"/>
      <c r="AB88" s="5"/>
    </row>
    <row r="89" spans="1:28" s="4" customFormat="1" x14ac:dyDescent="0.2">
      <c r="A89" s="46"/>
      <c r="B89" s="46"/>
      <c r="C89" s="46"/>
      <c r="D89" s="4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48"/>
      <c r="V89" s="3"/>
      <c r="W89" s="5"/>
      <c r="X89" s="5"/>
      <c r="Y89" s="5"/>
      <c r="Z89" s="5"/>
      <c r="AA89" s="5"/>
      <c r="AB89" s="5"/>
    </row>
    <row r="90" spans="1:28" s="4" customFormat="1" x14ac:dyDescent="0.2">
      <c r="A90" s="46"/>
      <c r="B90" s="46"/>
      <c r="C90" s="46"/>
      <c r="D90" s="4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8"/>
      <c r="V90" s="3"/>
      <c r="W90" s="5"/>
      <c r="X90" s="5"/>
      <c r="Y90" s="5"/>
      <c r="Z90" s="5"/>
      <c r="AA90" s="5"/>
      <c r="AB90" s="5"/>
    </row>
    <row r="91" spans="1:28" s="4" customFormat="1" x14ac:dyDescent="0.2">
      <c r="A91" s="46"/>
      <c r="B91" s="46"/>
      <c r="C91" s="46"/>
      <c r="D91" s="4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8"/>
      <c r="V91" s="3"/>
      <c r="W91" s="5"/>
      <c r="X91" s="5"/>
      <c r="Y91" s="5"/>
      <c r="Z91" s="5"/>
      <c r="AA91" s="5"/>
      <c r="AB91" s="5"/>
    </row>
    <row r="92" spans="1:28" s="4" customFormat="1" x14ac:dyDescent="0.2">
      <c r="A92" s="46"/>
      <c r="B92" s="46"/>
      <c r="C92" s="46"/>
      <c r="D92" s="4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48"/>
      <c r="V92" s="3"/>
      <c r="W92" s="5"/>
      <c r="X92" s="5"/>
      <c r="Y92" s="5"/>
      <c r="Z92" s="5"/>
      <c r="AA92" s="5"/>
      <c r="AB92" s="5"/>
    </row>
    <row r="93" spans="1:28" s="4" customFormat="1" x14ac:dyDescent="0.2">
      <c r="A93" s="46"/>
      <c r="B93" s="46"/>
      <c r="C93" s="46"/>
      <c r="D93" s="4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48"/>
      <c r="V93" s="3"/>
      <c r="W93" s="5"/>
      <c r="X93" s="5"/>
      <c r="Y93" s="5"/>
      <c r="Z93" s="5"/>
      <c r="AA93" s="5"/>
      <c r="AB93" s="5"/>
    </row>
    <row r="94" spans="1:28" s="4" customFormat="1" x14ac:dyDescent="0.2">
      <c r="A94" s="46"/>
      <c r="B94" s="46"/>
      <c r="C94" s="46"/>
      <c r="D94" s="4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48"/>
      <c r="V94" s="3"/>
      <c r="W94" s="5"/>
      <c r="X94" s="5"/>
      <c r="Y94" s="5"/>
      <c r="Z94" s="5"/>
      <c r="AA94" s="5"/>
      <c r="AB94" s="5"/>
    </row>
    <row r="95" spans="1:28" s="4" customFormat="1" x14ac:dyDescent="0.2">
      <c r="A95" s="46"/>
      <c r="B95" s="46"/>
      <c r="C95" s="46"/>
      <c r="D95" s="4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48"/>
      <c r="V95" s="3"/>
      <c r="W95" s="5"/>
      <c r="X95" s="5"/>
      <c r="Y95" s="5"/>
      <c r="Z95" s="5"/>
      <c r="AA95" s="5"/>
      <c r="AB95" s="5"/>
    </row>
    <row r="96" spans="1:28" s="4" customFormat="1" x14ac:dyDescent="0.2">
      <c r="A96" s="46"/>
      <c r="B96" s="46"/>
      <c r="C96" s="46"/>
      <c r="D96" s="4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48"/>
      <c r="V96" s="3"/>
      <c r="W96" s="5"/>
      <c r="X96" s="5"/>
      <c r="Y96" s="5"/>
      <c r="Z96" s="5"/>
      <c r="AA96" s="5"/>
      <c r="AB96" s="5"/>
    </row>
    <row r="97" spans="1:28" s="4" customFormat="1" x14ac:dyDescent="0.2">
      <c r="A97" s="46"/>
      <c r="B97" s="46"/>
      <c r="C97" s="46"/>
      <c r="D97" s="4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48"/>
      <c r="V97" s="3"/>
      <c r="W97" s="5"/>
      <c r="X97" s="5"/>
      <c r="Y97" s="5"/>
      <c r="Z97" s="5"/>
      <c r="AA97" s="5"/>
      <c r="AB97" s="5"/>
    </row>
    <row r="98" spans="1:28" s="4" customFormat="1" x14ac:dyDescent="0.2">
      <c r="A98" s="46"/>
      <c r="B98" s="46"/>
      <c r="C98" s="46"/>
      <c r="D98" s="4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48"/>
      <c r="V98" s="3"/>
      <c r="W98" s="5"/>
      <c r="X98" s="5"/>
      <c r="Y98" s="5"/>
      <c r="Z98" s="5"/>
      <c r="AA98" s="5"/>
      <c r="AB98" s="5"/>
    </row>
    <row r="99" spans="1:28" s="4" customFormat="1" x14ac:dyDescent="0.2">
      <c r="A99" s="46"/>
      <c r="B99" s="46"/>
      <c r="C99" s="46"/>
      <c r="D99" s="4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8"/>
      <c r="V99" s="3"/>
      <c r="W99" s="5"/>
      <c r="X99" s="5"/>
      <c r="Y99" s="5"/>
      <c r="Z99" s="5"/>
      <c r="AA99" s="5"/>
      <c r="AB99" s="5"/>
    </row>
    <row r="100" spans="1:28" s="4" customFormat="1" x14ac:dyDescent="0.2">
      <c r="A100" s="46"/>
      <c r="B100" s="46"/>
      <c r="C100" s="46"/>
      <c r="D100" s="4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48"/>
      <c r="V100" s="3"/>
      <c r="W100" s="5"/>
      <c r="X100" s="5"/>
      <c r="Y100" s="5"/>
      <c r="Z100" s="5"/>
      <c r="AA100" s="5"/>
      <c r="AB100" s="5"/>
    </row>
    <row r="101" spans="1:28" s="4" customFormat="1" x14ac:dyDescent="0.2">
      <c r="A101" s="46"/>
      <c r="B101" s="46"/>
      <c r="C101" s="46"/>
      <c r="D101" s="4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48"/>
      <c r="V101" s="3"/>
      <c r="W101" s="5"/>
      <c r="X101" s="5"/>
      <c r="Y101" s="5"/>
      <c r="Z101" s="5"/>
      <c r="AA101" s="5"/>
      <c r="AB101" s="5"/>
    </row>
    <row r="102" spans="1:28" s="4" customFormat="1" x14ac:dyDescent="0.2">
      <c r="A102" s="46"/>
      <c r="B102" s="46"/>
      <c r="C102" s="46"/>
      <c r="D102" s="4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48"/>
      <c r="V102" s="3"/>
      <c r="W102" s="5"/>
      <c r="X102" s="5"/>
      <c r="Y102" s="5"/>
      <c r="Z102" s="5"/>
      <c r="AA102" s="5"/>
      <c r="AB102" s="5"/>
    </row>
    <row r="103" spans="1:28" s="4" customFormat="1" x14ac:dyDescent="0.2">
      <c r="A103" s="46"/>
      <c r="B103" s="46"/>
      <c r="C103" s="46"/>
      <c r="D103" s="4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48"/>
      <c r="V103" s="3"/>
      <c r="W103" s="5"/>
      <c r="X103" s="5"/>
      <c r="Y103" s="5"/>
      <c r="Z103" s="5"/>
      <c r="AA103" s="5"/>
      <c r="AB103" s="5"/>
    </row>
    <row r="104" spans="1:28" s="4" customFormat="1" x14ac:dyDescent="0.2">
      <c r="A104" s="46"/>
      <c r="B104" s="46"/>
      <c r="C104" s="46"/>
      <c r="D104" s="4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48"/>
      <c r="V104" s="3"/>
      <c r="W104" s="5"/>
      <c r="X104" s="5"/>
      <c r="Y104" s="5"/>
      <c r="Z104" s="5"/>
      <c r="AA104" s="5"/>
      <c r="AB104" s="5"/>
    </row>
    <row r="105" spans="1:28" s="4" customFormat="1" x14ac:dyDescent="0.2">
      <c r="A105" s="46"/>
      <c r="B105" s="46"/>
      <c r="C105" s="46"/>
      <c r="D105" s="4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48"/>
      <c r="V105" s="3"/>
      <c r="W105" s="5"/>
      <c r="X105" s="5"/>
      <c r="Y105" s="5"/>
      <c r="Z105" s="5"/>
      <c r="AA105" s="5"/>
      <c r="AB105" s="5"/>
    </row>
    <row r="106" spans="1:28" s="4" customFormat="1" x14ac:dyDescent="0.2">
      <c r="A106" s="46"/>
      <c r="B106" s="46"/>
      <c r="C106" s="46"/>
      <c r="D106" s="4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48"/>
      <c r="V106" s="3"/>
      <c r="W106" s="5"/>
      <c r="X106" s="5"/>
      <c r="Y106" s="5"/>
      <c r="Z106" s="5"/>
      <c r="AA106" s="5"/>
      <c r="AB106" s="5"/>
    </row>
    <row r="107" spans="1:28" s="4" customFormat="1" x14ac:dyDescent="0.2">
      <c r="A107" s="46"/>
      <c r="B107" s="46"/>
      <c r="C107" s="46"/>
      <c r="D107" s="4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8"/>
      <c r="V107" s="3"/>
      <c r="W107" s="5"/>
      <c r="X107" s="5"/>
      <c r="Y107" s="5"/>
      <c r="Z107" s="5"/>
      <c r="AA107" s="5"/>
      <c r="AB107" s="5"/>
    </row>
    <row r="108" spans="1:28" s="4" customFormat="1" x14ac:dyDescent="0.2">
      <c r="A108" s="46"/>
      <c r="B108" s="46"/>
      <c r="C108" s="46"/>
      <c r="D108" s="4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48"/>
      <c r="V108" s="3"/>
      <c r="W108" s="5"/>
      <c r="X108" s="5"/>
      <c r="Y108" s="5"/>
      <c r="Z108" s="5"/>
      <c r="AA108" s="5"/>
      <c r="AB108" s="5"/>
    </row>
    <row r="109" spans="1:28" s="4" customFormat="1" x14ac:dyDescent="0.2">
      <c r="A109" s="46"/>
      <c r="B109" s="46"/>
      <c r="C109" s="46"/>
      <c r="D109" s="4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48"/>
      <c r="V109" s="3"/>
      <c r="W109" s="5"/>
      <c r="X109" s="5"/>
      <c r="Y109" s="5"/>
      <c r="Z109" s="5"/>
      <c r="AA109" s="5"/>
      <c r="AB109" s="5"/>
    </row>
    <row r="110" spans="1:28" s="4" customFormat="1" x14ac:dyDescent="0.2">
      <c r="A110" s="46"/>
      <c r="B110" s="46"/>
      <c r="C110" s="46"/>
      <c r="D110" s="4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48"/>
      <c r="V110" s="3"/>
      <c r="W110" s="5"/>
      <c r="X110" s="5"/>
      <c r="Y110" s="5"/>
      <c r="Z110" s="5"/>
      <c r="AA110" s="5"/>
      <c r="AB110" s="5"/>
    </row>
    <row r="111" spans="1:28" s="4" customFormat="1" x14ac:dyDescent="0.2">
      <c r="A111" s="46"/>
      <c r="B111" s="46"/>
      <c r="C111" s="46"/>
      <c r="D111" s="4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48"/>
      <c r="V111" s="3"/>
      <c r="W111" s="5"/>
      <c r="X111" s="5"/>
      <c r="Y111" s="5"/>
      <c r="Z111" s="5"/>
      <c r="AA111" s="5"/>
      <c r="AB111" s="5"/>
    </row>
    <row r="112" spans="1:28" s="4" customFormat="1" x14ac:dyDescent="0.2">
      <c r="A112" s="46"/>
      <c r="B112" s="46"/>
      <c r="C112" s="46"/>
      <c r="D112" s="4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48"/>
      <c r="V112" s="3"/>
      <c r="W112" s="5"/>
      <c r="X112" s="5"/>
      <c r="Y112" s="5"/>
      <c r="Z112" s="5"/>
      <c r="AA112" s="5"/>
      <c r="AB112" s="5"/>
    </row>
    <row r="113" spans="1:28" s="4" customFormat="1" x14ac:dyDescent="0.2">
      <c r="A113" s="46"/>
      <c r="B113" s="46"/>
      <c r="C113" s="46"/>
      <c r="D113" s="4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48"/>
      <c r="V113" s="3"/>
      <c r="W113" s="5"/>
      <c r="X113" s="5"/>
      <c r="Y113" s="5"/>
      <c r="Z113" s="5"/>
      <c r="AA113" s="5"/>
      <c r="AB113" s="5"/>
    </row>
    <row r="114" spans="1:28" s="4" customFormat="1" x14ac:dyDescent="0.2">
      <c r="A114" s="46"/>
      <c r="B114" s="46"/>
      <c r="C114" s="46"/>
      <c r="D114" s="4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48"/>
      <c r="V114" s="3"/>
      <c r="W114" s="5"/>
      <c r="X114" s="5"/>
      <c r="Y114" s="5"/>
      <c r="Z114" s="5"/>
      <c r="AA114" s="5"/>
      <c r="AB114" s="5"/>
    </row>
    <row r="115" spans="1:28" s="4" customFormat="1" x14ac:dyDescent="0.2">
      <c r="A115" s="46"/>
      <c r="B115" s="46"/>
      <c r="C115" s="46"/>
      <c r="D115" s="4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8"/>
      <c r="V115" s="3"/>
      <c r="W115" s="5"/>
      <c r="X115" s="5"/>
      <c r="Y115" s="5"/>
      <c r="Z115" s="5"/>
      <c r="AA115" s="5"/>
      <c r="AB115" s="5"/>
    </row>
    <row r="116" spans="1:28" s="4" customFormat="1" x14ac:dyDescent="0.2">
      <c r="A116" s="46"/>
      <c r="B116" s="46"/>
      <c r="C116" s="46"/>
      <c r="D116" s="4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48"/>
      <c r="V116" s="3"/>
      <c r="W116" s="5"/>
      <c r="X116" s="5"/>
      <c r="Y116" s="5"/>
      <c r="Z116" s="5"/>
      <c r="AA116" s="5"/>
      <c r="AB116" s="5"/>
    </row>
    <row r="117" spans="1:28" s="4" customFormat="1" x14ac:dyDescent="0.2">
      <c r="A117" s="46"/>
      <c r="B117" s="46"/>
      <c r="C117" s="46"/>
      <c r="D117" s="4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48"/>
      <c r="V117" s="3"/>
      <c r="W117" s="5"/>
      <c r="X117" s="5"/>
      <c r="Y117" s="5"/>
      <c r="Z117" s="5"/>
      <c r="AA117" s="5"/>
      <c r="AB117" s="5"/>
    </row>
    <row r="118" spans="1:28" s="4" customFormat="1" x14ac:dyDescent="0.2">
      <c r="A118" s="46"/>
      <c r="B118" s="46"/>
      <c r="C118" s="46"/>
      <c r="D118" s="4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48"/>
      <c r="V118" s="3"/>
      <c r="W118" s="5"/>
      <c r="X118" s="5"/>
      <c r="Y118" s="5"/>
      <c r="Z118" s="5"/>
      <c r="AA118" s="5"/>
      <c r="AB118" s="5"/>
    </row>
    <row r="119" spans="1:28" s="4" customFormat="1" x14ac:dyDescent="0.2">
      <c r="A119" s="46"/>
      <c r="B119" s="46"/>
      <c r="C119" s="46"/>
      <c r="D119" s="4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48"/>
      <c r="V119" s="3"/>
      <c r="W119" s="5"/>
      <c r="X119" s="5"/>
      <c r="Y119" s="5"/>
      <c r="Z119" s="5"/>
      <c r="AA119" s="5"/>
      <c r="AB119" s="5"/>
    </row>
    <row r="120" spans="1:28" s="4" customFormat="1" x14ac:dyDescent="0.2">
      <c r="A120" s="46"/>
      <c r="B120" s="46"/>
      <c r="C120" s="46"/>
      <c r="D120" s="4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48"/>
      <c r="V120" s="3"/>
      <c r="W120" s="5"/>
      <c r="X120" s="5"/>
      <c r="Y120" s="5"/>
      <c r="Z120" s="5"/>
      <c r="AA120" s="5"/>
      <c r="AB120" s="5"/>
    </row>
    <row r="121" spans="1:28" s="4" customFormat="1" x14ac:dyDescent="0.2">
      <c r="A121" s="46"/>
      <c r="B121" s="46"/>
      <c r="C121" s="46"/>
      <c r="D121" s="4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48"/>
      <c r="V121" s="3"/>
      <c r="W121" s="5"/>
      <c r="X121" s="5"/>
      <c r="Y121" s="5"/>
      <c r="Z121" s="5"/>
      <c r="AA121" s="5"/>
      <c r="AB121" s="5"/>
    </row>
    <row r="122" spans="1:28" s="4" customFormat="1" x14ac:dyDescent="0.2">
      <c r="A122" s="46"/>
      <c r="B122" s="46"/>
      <c r="C122" s="46"/>
      <c r="D122" s="4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48"/>
      <c r="V122" s="3"/>
      <c r="W122" s="5"/>
      <c r="X122" s="5"/>
      <c r="Y122" s="5"/>
      <c r="Z122" s="5"/>
      <c r="AA122" s="5"/>
      <c r="AB122" s="5"/>
    </row>
    <row r="123" spans="1:28" s="4" customFormat="1" x14ac:dyDescent="0.2">
      <c r="A123" s="46"/>
      <c r="B123" s="46"/>
      <c r="C123" s="46"/>
      <c r="D123" s="4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48"/>
      <c r="V123" s="3"/>
      <c r="W123" s="5"/>
      <c r="X123" s="5"/>
      <c r="Y123" s="5"/>
      <c r="Z123" s="5"/>
      <c r="AA123" s="5"/>
      <c r="AB123" s="5"/>
    </row>
    <row r="124" spans="1:28" s="4" customFormat="1" x14ac:dyDescent="0.2">
      <c r="A124" s="46"/>
      <c r="B124" s="46"/>
      <c r="C124" s="46"/>
      <c r="D124" s="4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48"/>
      <c r="V124" s="3"/>
      <c r="W124" s="5"/>
      <c r="X124" s="5"/>
      <c r="Y124" s="5"/>
      <c r="Z124" s="5"/>
      <c r="AA124" s="5"/>
      <c r="AB124" s="5"/>
    </row>
    <row r="125" spans="1:28" s="4" customFormat="1" x14ac:dyDescent="0.2">
      <c r="A125" s="46"/>
      <c r="B125" s="46"/>
      <c r="C125" s="46"/>
      <c r="D125" s="4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48"/>
      <c r="V125" s="3"/>
      <c r="W125" s="5"/>
      <c r="X125" s="5"/>
      <c r="Y125" s="5"/>
      <c r="Z125" s="5"/>
      <c r="AA125" s="5"/>
      <c r="AB125" s="5"/>
    </row>
    <row r="126" spans="1:28" s="4" customFormat="1" x14ac:dyDescent="0.2">
      <c r="A126" s="46"/>
      <c r="B126" s="46"/>
      <c r="C126" s="46"/>
      <c r="D126" s="4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48"/>
      <c r="V126" s="3"/>
      <c r="W126" s="5"/>
      <c r="X126" s="5"/>
      <c r="Y126" s="5"/>
      <c r="Z126" s="5"/>
      <c r="AA126" s="5"/>
      <c r="AB126" s="5"/>
    </row>
    <row r="127" spans="1:28" s="4" customFormat="1" x14ac:dyDescent="0.2">
      <c r="A127" s="46"/>
      <c r="B127" s="46"/>
      <c r="C127" s="46"/>
      <c r="D127" s="4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48"/>
      <c r="V127" s="3"/>
      <c r="W127" s="5"/>
      <c r="X127" s="5"/>
      <c r="Y127" s="5"/>
      <c r="Z127" s="5"/>
      <c r="AA127" s="5"/>
      <c r="AB127" s="5"/>
    </row>
    <row r="128" spans="1:28" s="4" customFormat="1" x14ac:dyDescent="0.2">
      <c r="A128" s="46"/>
      <c r="B128" s="46"/>
      <c r="C128" s="46"/>
      <c r="D128" s="4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48"/>
      <c r="V128" s="3"/>
      <c r="W128" s="5"/>
      <c r="X128" s="5"/>
      <c r="Y128" s="5"/>
      <c r="Z128" s="5"/>
      <c r="AA128" s="5"/>
      <c r="AB128" s="5"/>
    </row>
    <row r="129" spans="1:28" s="4" customFormat="1" x14ac:dyDescent="0.2">
      <c r="A129" s="46"/>
      <c r="B129" s="46"/>
      <c r="C129" s="46"/>
      <c r="D129" s="4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48"/>
      <c r="V129" s="3"/>
      <c r="W129" s="5"/>
      <c r="X129" s="5"/>
      <c r="Y129" s="5"/>
      <c r="Z129" s="5"/>
      <c r="AA129" s="5"/>
      <c r="AB129" s="5"/>
    </row>
    <row r="130" spans="1:28" s="4" customFormat="1" x14ac:dyDescent="0.2">
      <c r="A130" s="46"/>
      <c r="B130" s="46"/>
      <c r="C130" s="46"/>
      <c r="D130" s="4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48"/>
      <c r="V130" s="3"/>
      <c r="W130" s="5"/>
      <c r="X130" s="5"/>
      <c r="Y130" s="5"/>
      <c r="Z130" s="5"/>
      <c r="AA130" s="5"/>
      <c r="AB130" s="5"/>
    </row>
    <row r="131" spans="1:28" s="4" customFormat="1" x14ac:dyDescent="0.2">
      <c r="A131" s="46"/>
      <c r="B131" s="46"/>
      <c r="C131" s="46"/>
      <c r="D131" s="4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8"/>
      <c r="V131" s="3"/>
      <c r="W131" s="5"/>
      <c r="X131" s="5"/>
      <c r="Y131" s="5"/>
      <c r="Z131" s="5"/>
      <c r="AA131" s="5"/>
      <c r="AB131" s="5"/>
    </row>
    <row r="132" spans="1:28" s="4" customFormat="1" x14ac:dyDescent="0.2">
      <c r="A132" s="46"/>
      <c r="B132" s="46"/>
      <c r="C132" s="46"/>
      <c r="D132" s="4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48"/>
      <c r="V132" s="3"/>
      <c r="W132" s="5"/>
      <c r="X132" s="5"/>
      <c r="Y132" s="5"/>
      <c r="Z132" s="5"/>
      <c r="AA132" s="5"/>
      <c r="AB132" s="5"/>
    </row>
    <row r="133" spans="1:28" s="4" customFormat="1" x14ac:dyDescent="0.2">
      <c r="A133" s="46"/>
      <c r="B133" s="46"/>
      <c r="C133" s="46"/>
      <c r="D133" s="4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48"/>
      <c r="V133" s="3"/>
      <c r="W133" s="5"/>
      <c r="X133" s="5"/>
      <c r="Y133" s="5"/>
      <c r="Z133" s="5"/>
      <c r="AA133" s="5"/>
      <c r="AB133" s="5"/>
    </row>
    <row r="134" spans="1:28" s="4" customFormat="1" x14ac:dyDescent="0.2">
      <c r="A134" s="46"/>
      <c r="B134" s="46"/>
      <c r="C134" s="46"/>
      <c r="D134" s="4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48"/>
      <c r="V134" s="3"/>
      <c r="W134" s="5"/>
      <c r="X134" s="5"/>
      <c r="Y134" s="5"/>
      <c r="Z134" s="5"/>
      <c r="AA134" s="5"/>
      <c r="AB134" s="5"/>
    </row>
    <row r="135" spans="1:28" s="4" customFormat="1" x14ac:dyDescent="0.2">
      <c r="A135" s="46"/>
      <c r="B135" s="46"/>
      <c r="C135" s="46"/>
      <c r="D135" s="4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48"/>
      <c r="V135" s="3"/>
      <c r="W135" s="5"/>
      <c r="X135" s="5"/>
      <c r="Y135" s="5"/>
      <c r="Z135" s="5"/>
      <c r="AA135" s="5"/>
      <c r="AB135" s="5"/>
    </row>
    <row r="136" spans="1:28" s="4" customFormat="1" x14ac:dyDescent="0.2">
      <c r="A136" s="46"/>
      <c r="B136" s="46"/>
      <c r="C136" s="46"/>
      <c r="D136" s="4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48"/>
      <c r="V136" s="3"/>
      <c r="W136" s="5"/>
      <c r="X136" s="5"/>
      <c r="Y136" s="5"/>
      <c r="Z136" s="5"/>
      <c r="AA136" s="5"/>
      <c r="AB136" s="5"/>
    </row>
    <row r="137" spans="1:28" s="4" customFormat="1" x14ac:dyDescent="0.2">
      <c r="A137" s="46"/>
      <c r="B137" s="46"/>
      <c r="C137" s="46"/>
      <c r="D137" s="4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48"/>
      <c r="V137" s="3"/>
      <c r="W137" s="5"/>
      <c r="X137" s="5"/>
      <c r="Y137" s="5"/>
      <c r="Z137" s="5"/>
      <c r="AA137" s="5"/>
      <c r="AB137" s="5"/>
    </row>
    <row r="138" spans="1:28" s="4" customFormat="1" x14ac:dyDescent="0.2">
      <c r="A138" s="46"/>
      <c r="B138" s="46"/>
      <c r="C138" s="46"/>
      <c r="D138" s="4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48"/>
      <c r="V138" s="3"/>
      <c r="W138" s="5"/>
      <c r="X138" s="5"/>
      <c r="Y138" s="5"/>
      <c r="Z138" s="5"/>
      <c r="AA138" s="5"/>
      <c r="AB138" s="5"/>
    </row>
    <row r="139" spans="1:28" s="4" customFormat="1" x14ac:dyDescent="0.2">
      <c r="A139" s="46"/>
      <c r="B139" s="46"/>
      <c r="C139" s="46"/>
      <c r="D139" s="4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8"/>
      <c r="V139" s="3"/>
      <c r="W139" s="5"/>
      <c r="X139" s="5"/>
      <c r="Y139" s="5"/>
      <c r="Z139" s="5"/>
      <c r="AA139" s="5"/>
      <c r="AB139" s="5"/>
    </row>
    <row r="140" spans="1:28" s="4" customFormat="1" x14ac:dyDescent="0.2">
      <c r="A140" s="46"/>
      <c r="B140" s="46"/>
      <c r="C140" s="46"/>
      <c r="D140" s="4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48"/>
      <c r="V140" s="3"/>
      <c r="W140" s="5"/>
      <c r="X140" s="5"/>
      <c r="Y140" s="5"/>
      <c r="Z140" s="5"/>
      <c r="AA140" s="5"/>
      <c r="AB140" s="5"/>
    </row>
    <row r="141" spans="1:28" s="4" customFormat="1" x14ac:dyDescent="0.2">
      <c r="A141" s="46"/>
      <c r="B141" s="46"/>
      <c r="C141" s="46"/>
      <c r="D141" s="4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48"/>
      <c r="V141" s="3"/>
      <c r="W141" s="5"/>
      <c r="X141" s="5"/>
      <c r="Y141" s="5"/>
      <c r="Z141" s="5"/>
      <c r="AA141" s="5"/>
      <c r="AB141" s="5"/>
    </row>
    <row r="142" spans="1:28" s="4" customFormat="1" x14ac:dyDescent="0.2">
      <c r="A142" s="46"/>
      <c r="B142" s="46"/>
      <c r="C142" s="46"/>
      <c r="D142" s="4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48"/>
      <c r="V142" s="3"/>
      <c r="W142" s="5"/>
      <c r="X142" s="5"/>
      <c r="Y142" s="5"/>
      <c r="Z142" s="5"/>
      <c r="AA142" s="5"/>
      <c r="AB142" s="5"/>
    </row>
    <row r="143" spans="1:28" s="4" customFormat="1" x14ac:dyDescent="0.2">
      <c r="A143" s="46"/>
      <c r="B143" s="46"/>
      <c r="C143" s="46"/>
      <c r="D143" s="4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48"/>
      <c r="V143" s="3"/>
      <c r="W143" s="5"/>
      <c r="X143" s="5"/>
      <c r="Y143" s="5"/>
      <c r="Z143" s="5"/>
      <c r="AA143" s="5"/>
      <c r="AB143" s="5"/>
    </row>
    <row r="144" spans="1:28" s="4" customFormat="1" x14ac:dyDescent="0.2">
      <c r="A144" s="46"/>
      <c r="B144" s="46"/>
      <c r="C144" s="46"/>
      <c r="D144" s="4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48"/>
      <c r="V144" s="3"/>
      <c r="W144" s="5"/>
      <c r="X144" s="5"/>
      <c r="Y144" s="5"/>
      <c r="Z144" s="5"/>
      <c r="AA144" s="5"/>
      <c r="AB144" s="5"/>
    </row>
    <row r="145" spans="1:28" s="4" customFormat="1" x14ac:dyDescent="0.2">
      <c r="A145" s="46"/>
      <c r="B145" s="46"/>
      <c r="C145" s="46"/>
      <c r="D145" s="4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48"/>
      <c r="V145" s="3"/>
      <c r="W145" s="5"/>
      <c r="X145" s="5"/>
      <c r="Y145" s="5"/>
      <c r="Z145" s="5"/>
      <c r="AA145" s="5"/>
      <c r="AB145" s="5"/>
    </row>
    <row r="146" spans="1:28" s="4" customFormat="1" x14ac:dyDescent="0.2">
      <c r="A146" s="46"/>
      <c r="B146" s="46"/>
      <c r="C146" s="46"/>
      <c r="D146" s="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48"/>
      <c r="V146" s="3"/>
      <c r="W146" s="5"/>
      <c r="X146" s="5"/>
      <c r="Y146" s="5"/>
      <c r="Z146" s="5"/>
      <c r="AA146" s="5"/>
      <c r="AB146" s="5"/>
    </row>
    <row r="147" spans="1:28" s="4" customFormat="1" x14ac:dyDescent="0.2">
      <c r="A147" s="46"/>
      <c r="B147" s="46"/>
      <c r="C147" s="46"/>
      <c r="D147" s="4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8"/>
      <c r="V147" s="3"/>
      <c r="W147" s="5"/>
      <c r="X147" s="5"/>
      <c r="Y147" s="5"/>
      <c r="Z147" s="5"/>
      <c r="AA147" s="5"/>
      <c r="AB147" s="5"/>
    </row>
    <row r="148" spans="1:28" s="4" customFormat="1" x14ac:dyDescent="0.2">
      <c r="A148" s="46"/>
      <c r="B148" s="46"/>
      <c r="C148" s="46"/>
      <c r="D148" s="4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48"/>
      <c r="V148" s="3"/>
      <c r="W148" s="5"/>
      <c r="X148" s="5"/>
      <c r="Y148" s="5"/>
      <c r="Z148" s="5"/>
      <c r="AA148" s="5"/>
      <c r="AB148" s="5"/>
    </row>
    <row r="149" spans="1:28" s="4" customFormat="1" x14ac:dyDescent="0.2">
      <c r="A149" s="46"/>
      <c r="B149" s="46"/>
      <c r="C149" s="46"/>
      <c r="D149" s="4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48"/>
      <c r="V149" s="3"/>
      <c r="W149" s="5"/>
      <c r="X149" s="5"/>
      <c r="Y149" s="5"/>
      <c r="Z149" s="5"/>
      <c r="AA149" s="5"/>
      <c r="AB149" s="5"/>
    </row>
    <row r="150" spans="1:28" s="4" customFormat="1" x14ac:dyDescent="0.2">
      <c r="A150" s="46"/>
      <c r="B150" s="46"/>
      <c r="C150" s="46"/>
      <c r="D150" s="4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3"/>
      <c r="V150" s="3"/>
      <c r="W150" s="5"/>
      <c r="X150" s="5"/>
      <c r="Y150" s="5"/>
      <c r="Z150" s="5"/>
      <c r="AA150" s="5"/>
      <c r="AB150" s="5"/>
    </row>
    <row r="151" spans="1:28" s="4" customFormat="1" x14ac:dyDescent="0.2">
      <c r="A151" s="46"/>
      <c r="B151" s="46"/>
      <c r="C151" s="46"/>
      <c r="D151" s="4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5"/>
      <c r="X151" s="5"/>
      <c r="Y151" s="5"/>
      <c r="Z151" s="5"/>
      <c r="AA151" s="5"/>
      <c r="AB151" s="5"/>
    </row>
    <row r="152" spans="1:28" s="4" customFormat="1" x14ac:dyDescent="0.2">
      <c r="A152" s="46"/>
      <c r="B152" s="46"/>
      <c r="C152" s="46"/>
      <c r="D152" s="4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5"/>
      <c r="X152" s="5"/>
      <c r="Y152" s="5"/>
      <c r="Z152" s="5"/>
      <c r="AA152" s="5"/>
      <c r="AB152" s="5"/>
    </row>
    <row r="153" spans="1:28" s="4" customFormat="1" x14ac:dyDescent="0.2">
      <c r="A153" s="46"/>
      <c r="B153" s="46"/>
      <c r="C153" s="46"/>
      <c r="D153" s="4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5"/>
      <c r="X153" s="5"/>
      <c r="Y153" s="5"/>
      <c r="Z153" s="5"/>
      <c r="AA153" s="5"/>
      <c r="AB153" s="5"/>
    </row>
    <row r="154" spans="1:28" s="4" customFormat="1" x14ac:dyDescent="0.2">
      <c r="A154" s="46"/>
      <c r="B154" s="46"/>
      <c r="C154" s="46"/>
      <c r="D154" s="4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5"/>
      <c r="X154" s="5"/>
      <c r="Y154" s="5"/>
      <c r="Z154" s="5"/>
      <c r="AA154" s="5"/>
      <c r="AB154" s="5"/>
    </row>
    <row r="155" spans="1:28" s="4" customFormat="1" x14ac:dyDescent="0.2">
      <c r="A155" s="46"/>
      <c r="B155" s="46"/>
      <c r="C155" s="46"/>
      <c r="D155" s="4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5"/>
      <c r="X155" s="5"/>
      <c r="Y155" s="5"/>
      <c r="Z155" s="5"/>
      <c r="AA155" s="5"/>
      <c r="AB155" s="5"/>
    </row>
    <row r="156" spans="1:28" s="4" customFormat="1" x14ac:dyDescent="0.2">
      <c r="A156" s="46"/>
      <c r="B156" s="46"/>
      <c r="C156" s="46"/>
      <c r="D156" s="4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5"/>
      <c r="X156" s="5"/>
      <c r="Y156" s="5"/>
      <c r="Z156" s="5"/>
      <c r="AA156" s="5"/>
      <c r="AB156" s="5"/>
    </row>
    <row r="157" spans="1:28" s="4" customFormat="1" x14ac:dyDescent="0.2">
      <c r="A157" s="46"/>
      <c r="B157" s="46"/>
      <c r="C157" s="46"/>
      <c r="D157" s="4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5"/>
      <c r="X157" s="5"/>
      <c r="Y157" s="5"/>
      <c r="Z157" s="5"/>
      <c r="AA157" s="5"/>
      <c r="AB157" s="5"/>
    </row>
    <row r="158" spans="1:28" s="4" customFormat="1" x14ac:dyDescent="0.2">
      <c r="A158" s="46"/>
      <c r="B158" s="46"/>
      <c r="C158" s="46"/>
      <c r="D158" s="4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5"/>
      <c r="X158" s="5"/>
      <c r="Y158" s="5"/>
      <c r="Z158" s="5"/>
      <c r="AA158" s="5"/>
      <c r="AB158" s="5"/>
    </row>
    <row r="159" spans="1:28" s="4" customFormat="1" x14ac:dyDescent="0.2">
      <c r="A159" s="46"/>
      <c r="B159" s="46"/>
      <c r="C159" s="46"/>
      <c r="D159" s="4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5"/>
      <c r="X159" s="5"/>
      <c r="Y159" s="5"/>
      <c r="Z159" s="5"/>
      <c r="AA159" s="5"/>
      <c r="AB159" s="5"/>
    </row>
    <row r="160" spans="1:28" s="4" customFormat="1" x14ac:dyDescent="0.2">
      <c r="A160" s="46"/>
      <c r="B160" s="46"/>
      <c r="C160" s="46"/>
      <c r="D160" s="4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5"/>
      <c r="X160" s="5"/>
      <c r="Y160" s="5"/>
      <c r="Z160" s="5"/>
      <c r="AA160" s="5"/>
      <c r="AB160" s="5"/>
    </row>
    <row r="161" spans="1:28" s="4" customFormat="1" x14ac:dyDescent="0.2">
      <c r="A161" s="46"/>
      <c r="B161" s="46"/>
      <c r="C161" s="46"/>
      <c r="D161" s="4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5"/>
      <c r="X161" s="5"/>
      <c r="Y161" s="5"/>
      <c r="Z161" s="5"/>
      <c r="AA161" s="5"/>
      <c r="AB161" s="5"/>
    </row>
    <row r="162" spans="1:28" s="4" customFormat="1" x14ac:dyDescent="0.2">
      <c r="A162" s="46"/>
      <c r="B162" s="46"/>
      <c r="C162" s="46"/>
      <c r="D162" s="4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5"/>
      <c r="X162" s="5"/>
      <c r="Y162" s="5"/>
      <c r="Z162" s="5"/>
      <c r="AA162" s="5"/>
      <c r="AB162" s="5"/>
    </row>
    <row r="163" spans="1:28" s="4" customFormat="1" x14ac:dyDescent="0.2">
      <c r="A163" s="46"/>
      <c r="B163" s="46"/>
      <c r="C163" s="46"/>
      <c r="D163" s="4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5"/>
      <c r="X163" s="5"/>
      <c r="Y163" s="5"/>
      <c r="Z163" s="5"/>
      <c r="AA163" s="5"/>
      <c r="AB163" s="5"/>
    </row>
    <row r="164" spans="1:28" s="4" customFormat="1" x14ac:dyDescent="0.2">
      <c r="A164" s="46"/>
      <c r="B164" s="46"/>
      <c r="C164" s="46"/>
      <c r="D164" s="4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5"/>
      <c r="X164" s="5"/>
      <c r="Y164" s="5"/>
      <c r="Z164" s="5"/>
      <c r="AA164" s="5"/>
      <c r="AB164" s="5"/>
    </row>
    <row r="165" spans="1:28" s="4" customFormat="1" x14ac:dyDescent="0.2">
      <c r="A165" s="46"/>
      <c r="B165" s="46"/>
      <c r="C165" s="46"/>
      <c r="D165" s="4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5"/>
      <c r="X165" s="5"/>
      <c r="Y165" s="5"/>
      <c r="Z165" s="5"/>
      <c r="AA165" s="5"/>
      <c r="AB165" s="5"/>
    </row>
    <row r="166" spans="1:28" s="4" customFormat="1" x14ac:dyDescent="0.2">
      <c r="A166" s="46"/>
      <c r="B166" s="46"/>
      <c r="C166" s="46"/>
      <c r="D166" s="4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5"/>
      <c r="X166" s="5"/>
      <c r="Y166" s="5"/>
      <c r="Z166" s="5"/>
      <c r="AA166" s="5"/>
      <c r="AB166" s="5"/>
    </row>
    <row r="167" spans="1:28" s="4" customFormat="1" x14ac:dyDescent="0.2">
      <c r="A167" s="46"/>
      <c r="B167" s="46"/>
      <c r="C167" s="46"/>
      <c r="D167" s="4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5"/>
      <c r="X167" s="5"/>
      <c r="Y167" s="5"/>
      <c r="Z167" s="5"/>
      <c r="AA167" s="5"/>
      <c r="AB167" s="5"/>
    </row>
    <row r="168" spans="1:28" s="4" customFormat="1" x14ac:dyDescent="0.2">
      <c r="A168" s="46"/>
      <c r="B168" s="46"/>
      <c r="C168" s="46"/>
      <c r="D168" s="4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5"/>
      <c r="X168" s="5"/>
      <c r="Y168" s="5"/>
      <c r="Z168" s="5"/>
      <c r="AA168" s="5"/>
      <c r="AB168" s="5"/>
    </row>
    <row r="169" spans="1:28" s="4" customFormat="1" x14ac:dyDescent="0.2">
      <c r="A169" s="46"/>
      <c r="B169" s="46"/>
      <c r="C169" s="46"/>
      <c r="D169" s="4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"/>
      <c r="W169" s="5"/>
      <c r="X169" s="5"/>
      <c r="Y169" s="5"/>
      <c r="Z169" s="5"/>
      <c r="AA169" s="5"/>
      <c r="AB169" s="5"/>
    </row>
    <row r="170" spans="1:28" s="4" customFormat="1" x14ac:dyDescent="0.2">
      <c r="A170" s="46"/>
      <c r="B170" s="46"/>
      <c r="C170" s="46"/>
      <c r="D170" s="4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5"/>
      <c r="X170" s="5"/>
      <c r="Y170" s="5"/>
      <c r="Z170" s="5"/>
      <c r="AA170" s="5"/>
      <c r="AB170" s="5"/>
    </row>
    <row r="171" spans="1:28" s="4" customFormat="1" x14ac:dyDescent="0.2">
      <c r="A171" s="46"/>
      <c r="B171" s="46"/>
      <c r="C171" s="46"/>
      <c r="D171" s="4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5"/>
      <c r="X171" s="5"/>
      <c r="Y171" s="5"/>
      <c r="Z171" s="5"/>
      <c r="AA171" s="5"/>
      <c r="AB171" s="5"/>
    </row>
    <row r="172" spans="1:28" s="4" customFormat="1" x14ac:dyDescent="0.2">
      <c r="A172" s="46"/>
      <c r="B172" s="46"/>
      <c r="C172" s="46"/>
      <c r="D172" s="4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5"/>
      <c r="X172" s="5"/>
      <c r="Y172" s="5"/>
      <c r="Z172" s="5"/>
      <c r="AA172" s="5"/>
      <c r="AB172" s="5"/>
    </row>
    <row r="173" spans="1:28" s="4" customFormat="1" x14ac:dyDescent="0.2">
      <c r="A173" s="46"/>
      <c r="B173" s="46"/>
      <c r="C173" s="46"/>
      <c r="D173" s="4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5"/>
      <c r="X173" s="5"/>
      <c r="Y173" s="5"/>
      <c r="Z173" s="5"/>
      <c r="AA173" s="5"/>
      <c r="AB173" s="5"/>
    </row>
    <row r="174" spans="1:28" s="4" customFormat="1" x14ac:dyDescent="0.2">
      <c r="A174" s="46"/>
      <c r="B174" s="46"/>
      <c r="C174" s="46"/>
      <c r="D174" s="4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5"/>
      <c r="X174" s="5"/>
      <c r="Y174" s="5"/>
      <c r="Z174" s="5"/>
      <c r="AA174" s="5"/>
      <c r="AB174" s="5"/>
    </row>
    <row r="175" spans="1:28" s="4" customFormat="1" x14ac:dyDescent="0.2">
      <c r="A175" s="46"/>
      <c r="B175" s="46"/>
      <c r="C175" s="46"/>
      <c r="D175" s="4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5"/>
      <c r="X175" s="5"/>
      <c r="Y175" s="5"/>
      <c r="Z175" s="5"/>
      <c r="AA175" s="5"/>
      <c r="AB175" s="5"/>
    </row>
    <row r="176" spans="1:28" s="4" customFormat="1" x14ac:dyDescent="0.2">
      <c r="A176" s="46"/>
      <c r="B176" s="46"/>
      <c r="C176" s="46"/>
      <c r="D176" s="4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5"/>
      <c r="X176" s="5"/>
      <c r="Y176" s="5"/>
      <c r="Z176" s="5"/>
      <c r="AA176" s="5"/>
      <c r="AB176" s="5"/>
    </row>
    <row r="177" spans="1:28" s="4" customFormat="1" x14ac:dyDescent="0.2">
      <c r="A177" s="46"/>
      <c r="B177" s="46"/>
      <c r="C177" s="46"/>
      <c r="D177" s="4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5"/>
      <c r="X177" s="5"/>
      <c r="Y177" s="5"/>
      <c r="Z177" s="5"/>
      <c r="AA177" s="5"/>
      <c r="AB177" s="5"/>
    </row>
    <row r="178" spans="1:28" s="4" customFormat="1" x14ac:dyDescent="0.2">
      <c r="A178" s="46"/>
      <c r="B178" s="46"/>
      <c r="C178" s="46"/>
      <c r="D178" s="4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5"/>
      <c r="X178" s="5"/>
      <c r="Y178" s="5"/>
      <c r="Z178" s="5"/>
      <c r="AA178" s="5"/>
      <c r="AB178" s="5"/>
    </row>
    <row r="179" spans="1:28" s="4" customFormat="1" x14ac:dyDescent="0.2">
      <c r="A179" s="46"/>
      <c r="B179" s="46"/>
      <c r="C179" s="46"/>
      <c r="D179" s="4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5"/>
      <c r="X179" s="5"/>
      <c r="Y179" s="5"/>
      <c r="Z179" s="5"/>
      <c r="AA179" s="5"/>
      <c r="AB179" s="5"/>
    </row>
    <row r="180" spans="1:28" s="4" customFormat="1" x14ac:dyDescent="0.2">
      <c r="A180" s="46"/>
      <c r="B180" s="46"/>
      <c r="C180" s="46"/>
      <c r="D180" s="4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5"/>
      <c r="X180" s="5"/>
      <c r="Y180" s="5"/>
      <c r="Z180" s="5"/>
      <c r="AA180" s="5"/>
      <c r="AB180" s="5"/>
    </row>
    <row r="181" spans="1:28" s="4" customFormat="1" x14ac:dyDescent="0.2">
      <c r="A181" s="46"/>
      <c r="B181" s="46"/>
      <c r="C181" s="46"/>
      <c r="D181" s="4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5"/>
      <c r="X181" s="5"/>
      <c r="Y181" s="5"/>
      <c r="Z181" s="5"/>
      <c r="AA181" s="5"/>
      <c r="AB181" s="5"/>
    </row>
    <row r="182" spans="1:28" s="4" customFormat="1" x14ac:dyDescent="0.2">
      <c r="A182" s="46"/>
      <c r="B182" s="46"/>
      <c r="C182" s="46"/>
      <c r="D182" s="4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5"/>
      <c r="X182" s="5"/>
      <c r="Y182" s="5"/>
      <c r="Z182" s="5"/>
      <c r="AA182" s="5"/>
      <c r="AB182" s="5"/>
    </row>
    <row r="183" spans="1:28" s="4" customFormat="1" x14ac:dyDescent="0.2">
      <c r="A183" s="46"/>
      <c r="B183" s="46"/>
      <c r="C183" s="46"/>
      <c r="D183" s="4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5"/>
      <c r="X183" s="5"/>
      <c r="Y183" s="5"/>
      <c r="Z183" s="5"/>
      <c r="AA183" s="5"/>
      <c r="AB183" s="5"/>
    </row>
    <row r="184" spans="1:28" s="4" customFormat="1" x14ac:dyDescent="0.2">
      <c r="A184" s="46"/>
      <c r="B184" s="46"/>
      <c r="C184" s="46"/>
      <c r="D184" s="4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5"/>
      <c r="X184" s="5"/>
      <c r="Y184" s="5"/>
      <c r="Z184" s="5"/>
      <c r="AA184" s="5"/>
      <c r="AB184" s="5"/>
    </row>
    <row r="185" spans="1:28" s="4" customFormat="1" x14ac:dyDescent="0.2">
      <c r="A185" s="46"/>
      <c r="B185" s="46"/>
      <c r="C185" s="46"/>
      <c r="D185" s="4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5"/>
      <c r="X185" s="5"/>
      <c r="Y185" s="5"/>
      <c r="Z185" s="5"/>
      <c r="AA185" s="5"/>
      <c r="AB185" s="5"/>
    </row>
    <row r="186" spans="1:28" s="4" customFormat="1" x14ac:dyDescent="0.2">
      <c r="A186" s="46"/>
      <c r="B186" s="46"/>
      <c r="C186" s="46"/>
      <c r="D186" s="4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5"/>
      <c r="X186" s="5"/>
      <c r="Y186" s="5"/>
      <c r="Z186" s="5"/>
      <c r="AA186" s="5"/>
      <c r="AB186" s="5"/>
    </row>
    <row r="187" spans="1:28" s="4" customFormat="1" x14ac:dyDescent="0.2">
      <c r="A187" s="46"/>
      <c r="B187" s="46"/>
      <c r="C187" s="46"/>
      <c r="D187" s="4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5"/>
      <c r="X187" s="5"/>
      <c r="Y187" s="5"/>
      <c r="Z187" s="5"/>
      <c r="AA187" s="5"/>
      <c r="AB187" s="5"/>
    </row>
    <row r="188" spans="1:28" s="4" customFormat="1" x14ac:dyDescent="0.2">
      <c r="A188" s="46"/>
      <c r="B188" s="46"/>
      <c r="C188" s="46"/>
      <c r="D188" s="4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5"/>
      <c r="X188" s="5"/>
      <c r="Y188" s="5"/>
      <c r="Z188" s="5"/>
      <c r="AA188" s="5"/>
      <c r="AB188" s="5"/>
    </row>
    <row r="189" spans="1:28" s="4" customFormat="1" x14ac:dyDescent="0.2">
      <c r="A189" s="46"/>
      <c r="B189" s="46"/>
      <c r="C189" s="46"/>
      <c r="D189" s="4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5"/>
      <c r="X189" s="5"/>
      <c r="Y189" s="5"/>
      <c r="Z189" s="5"/>
      <c r="AA189" s="5"/>
      <c r="AB189" s="5"/>
    </row>
    <row r="190" spans="1:28" s="4" customFormat="1" x14ac:dyDescent="0.2">
      <c r="A190" s="46"/>
      <c r="B190" s="46"/>
      <c r="C190" s="46"/>
      <c r="D190" s="4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5"/>
      <c r="X190" s="5"/>
      <c r="Y190" s="5"/>
      <c r="Z190" s="5"/>
      <c r="AA190" s="5"/>
      <c r="AB190" s="5"/>
    </row>
    <row r="191" spans="1:28" s="4" customFormat="1" x14ac:dyDescent="0.2">
      <c r="A191" s="46"/>
      <c r="B191" s="46"/>
      <c r="C191" s="46"/>
      <c r="D191" s="4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5"/>
      <c r="X191" s="5"/>
      <c r="Y191" s="5"/>
      <c r="Z191" s="5"/>
      <c r="AA191" s="5"/>
      <c r="AB191" s="5"/>
    </row>
    <row r="192" spans="1:28" s="4" customFormat="1" x14ac:dyDescent="0.2">
      <c r="A192" s="46"/>
      <c r="B192" s="46"/>
      <c r="C192" s="46"/>
      <c r="D192" s="4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5"/>
      <c r="X192" s="5"/>
      <c r="Y192" s="5"/>
      <c r="Z192" s="5"/>
      <c r="AA192" s="5"/>
      <c r="AB192" s="5"/>
    </row>
    <row r="193" spans="1:28" s="4" customFormat="1" x14ac:dyDescent="0.2">
      <c r="A193" s="46"/>
      <c r="B193" s="46"/>
      <c r="C193" s="46"/>
      <c r="D193" s="4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5"/>
      <c r="X193" s="5"/>
      <c r="Y193" s="5"/>
      <c r="Z193" s="5"/>
      <c r="AA193" s="5"/>
      <c r="AB193" s="5"/>
    </row>
    <row r="194" spans="1:28" s="4" customFormat="1" x14ac:dyDescent="0.2">
      <c r="A194" s="46"/>
      <c r="B194" s="46"/>
      <c r="C194" s="46"/>
      <c r="D194" s="4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5"/>
      <c r="X194" s="5"/>
      <c r="Y194" s="5"/>
      <c r="Z194" s="5"/>
      <c r="AA194" s="5"/>
      <c r="AB194" s="5"/>
    </row>
    <row r="195" spans="1:28" s="4" customFormat="1" x14ac:dyDescent="0.2">
      <c r="A195" s="46"/>
      <c r="B195" s="46"/>
      <c r="C195" s="46"/>
      <c r="D195" s="4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5"/>
      <c r="X195" s="5"/>
      <c r="Y195" s="5"/>
      <c r="Z195" s="5"/>
      <c r="AA195" s="5"/>
      <c r="AB195" s="5"/>
    </row>
    <row r="196" spans="1:28" s="4" customFormat="1" x14ac:dyDescent="0.2">
      <c r="A196" s="46"/>
      <c r="B196" s="46"/>
      <c r="C196" s="46"/>
      <c r="D196" s="4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5"/>
      <c r="X196" s="5"/>
      <c r="Y196" s="5"/>
      <c r="Z196" s="5"/>
      <c r="AA196" s="5"/>
      <c r="AB196" s="5"/>
    </row>
    <row r="197" spans="1:28" s="4" customFormat="1" x14ac:dyDescent="0.2">
      <c r="A197" s="46"/>
      <c r="B197" s="46"/>
      <c r="C197" s="46"/>
      <c r="D197" s="4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5"/>
      <c r="X197" s="5"/>
      <c r="Y197" s="5"/>
      <c r="Z197" s="5"/>
      <c r="AA197" s="5"/>
      <c r="AB197" s="5"/>
    </row>
    <row r="198" spans="1:28" s="4" customFormat="1" x14ac:dyDescent="0.2">
      <c r="A198" s="46"/>
      <c r="B198" s="46"/>
      <c r="C198" s="46"/>
      <c r="D198" s="4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5"/>
      <c r="X198" s="5"/>
      <c r="Y198" s="5"/>
      <c r="Z198" s="5"/>
      <c r="AA198" s="5"/>
      <c r="AB198" s="5"/>
    </row>
    <row r="199" spans="1:28" s="4" customFormat="1" x14ac:dyDescent="0.2">
      <c r="A199" s="46"/>
      <c r="B199" s="46"/>
      <c r="C199" s="46"/>
      <c r="D199" s="4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5"/>
      <c r="X199" s="5"/>
      <c r="Y199" s="5"/>
      <c r="Z199" s="5"/>
      <c r="AA199" s="5"/>
      <c r="AB199" s="5"/>
    </row>
    <row r="200" spans="1:28" s="4" customFormat="1" x14ac:dyDescent="0.2">
      <c r="A200" s="46"/>
      <c r="B200" s="46"/>
      <c r="C200" s="46"/>
      <c r="D200" s="4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5"/>
      <c r="X200" s="5"/>
      <c r="Y200" s="5"/>
      <c r="Z200" s="5"/>
      <c r="AA200" s="5"/>
      <c r="AB200" s="5"/>
    </row>
    <row r="201" spans="1:28" s="4" customFormat="1" x14ac:dyDescent="0.2">
      <c r="A201" s="46"/>
      <c r="B201" s="46"/>
      <c r="C201" s="46"/>
      <c r="D201" s="4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5"/>
      <c r="X201" s="5"/>
      <c r="Y201" s="5"/>
      <c r="Z201" s="5"/>
      <c r="AA201" s="5"/>
      <c r="AB201" s="5"/>
    </row>
    <row r="202" spans="1:28" s="4" customFormat="1" x14ac:dyDescent="0.2">
      <c r="A202" s="46"/>
      <c r="B202" s="46"/>
      <c r="C202" s="46"/>
      <c r="D202" s="4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5"/>
      <c r="X202" s="5"/>
      <c r="Y202" s="5"/>
      <c r="Z202" s="5"/>
      <c r="AA202" s="5"/>
      <c r="AB202" s="5"/>
    </row>
    <row r="203" spans="1:28" s="4" customFormat="1" x14ac:dyDescent="0.2">
      <c r="A203" s="46"/>
      <c r="B203" s="46"/>
      <c r="C203" s="46"/>
      <c r="D203" s="4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5"/>
      <c r="X203" s="5"/>
      <c r="Y203" s="5"/>
      <c r="Z203" s="5"/>
      <c r="AA203" s="5"/>
      <c r="AB203" s="5"/>
    </row>
    <row r="204" spans="1:28" s="4" customFormat="1" x14ac:dyDescent="0.2">
      <c r="A204" s="46"/>
      <c r="B204" s="46"/>
      <c r="C204" s="46"/>
      <c r="D204" s="4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5"/>
      <c r="X204" s="5"/>
      <c r="Y204" s="5"/>
      <c r="Z204" s="5"/>
      <c r="AA204" s="5"/>
      <c r="AB204" s="5"/>
    </row>
    <row r="205" spans="1:28" s="4" customFormat="1" x14ac:dyDescent="0.2">
      <c r="A205" s="46"/>
      <c r="B205" s="46"/>
      <c r="C205" s="46"/>
      <c r="D205" s="4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5"/>
      <c r="X205" s="5"/>
      <c r="Y205" s="5"/>
      <c r="Z205" s="5"/>
      <c r="AA205" s="5"/>
      <c r="AB205" s="5"/>
    </row>
    <row r="206" spans="1:28" s="4" customFormat="1" x14ac:dyDescent="0.2">
      <c r="A206" s="46"/>
      <c r="B206" s="46"/>
      <c r="C206" s="46"/>
      <c r="D206" s="4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5"/>
      <c r="X206" s="5"/>
      <c r="Y206" s="5"/>
      <c r="Z206" s="5"/>
      <c r="AA206" s="5"/>
      <c r="AB206" s="5"/>
    </row>
    <row r="207" spans="1:28" s="4" customFormat="1" x14ac:dyDescent="0.2">
      <c r="A207" s="46"/>
      <c r="B207" s="46"/>
      <c r="C207" s="46"/>
      <c r="D207" s="4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5"/>
      <c r="X207" s="5"/>
      <c r="Y207" s="5"/>
      <c r="Z207" s="5"/>
      <c r="AA207" s="5"/>
      <c r="AB207" s="5"/>
    </row>
    <row r="208" spans="1:28" s="4" customFormat="1" x14ac:dyDescent="0.2">
      <c r="A208" s="46"/>
      <c r="B208" s="46"/>
      <c r="C208" s="46"/>
      <c r="D208" s="4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5"/>
      <c r="X208" s="5"/>
      <c r="Y208" s="5"/>
      <c r="Z208" s="5"/>
      <c r="AA208" s="5"/>
      <c r="AB208" s="5"/>
    </row>
    <row r="209" spans="1:28" s="4" customFormat="1" x14ac:dyDescent="0.2">
      <c r="A209" s="46"/>
      <c r="B209" s="46"/>
      <c r="C209" s="46"/>
      <c r="D209" s="4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5"/>
      <c r="X209" s="5"/>
      <c r="Y209" s="5"/>
      <c r="Z209" s="5"/>
      <c r="AA209" s="5"/>
      <c r="AB209" s="5"/>
    </row>
    <row r="210" spans="1:28" s="4" customFormat="1" x14ac:dyDescent="0.2">
      <c r="A210" s="46"/>
      <c r="B210" s="46"/>
      <c r="C210" s="46"/>
      <c r="D210" s="4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5"/>
      <c r="X210" s="5"/>
      <c r="Y210" s="5"/>
      <c r="Z210" s="5"/>
      <c r="AA210" s="5"/>
      <c r="AB210" s="5"/>
    </row>
    <row r="211" spans="1:28" s="4" customFormat="1" x14ac:dyDescent="0.2">
      <c r="A211" s="46"/>
      <c r="B211" s="46"/>
      <c r="C211" s="46"/>
      <c r="D211" s="4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5"/>
      <c r="X211" s="5"/>
      <c r="Y211" s="5"/>
      <c r="Z211" s="5"/>
      <c r="AA211" s="5"/>
      <c r="AB211" s="5"/>
    </row>
    <row r="212" spans="1:28" s="4" customFormat="1" x14ac:dyDescent="0.2">
      <c r="A212" s="46"/>
      <c r="B212" s="46"/>
      <c r="C212" s="46"/>
      <c r="D212" s="4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5"/>
      <c r="X212" s="5"/>
      <c r="Y212" s="5"/>
      <c r="Z212" s="5"/>
      <c r="AA212" s="5"/>
      <c r="AB212" s="5"/>
    </row>
    <row r="213" spans="1:28" s="4" customFormat="1" x14ac:dyDescent="0.2">
      <c r="A213" s="46"/>
      <c r="B213" s="46"/>
      <c r="C213" s="46"/>
      <c r="D213" s="4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5"/>
      <c r="X213" s="5"/>
      <c r="Y213" s="5"/>
      <c r="Z213" s="5"/>
      <c r="AA213" s="5"/>
      <c r="AB213" s="5"/>
    </row>
    <row r="214" spans="1:28" s="4" customFormat="1" x14ac:dyDescent="0.2">
      <c r="A214" s="46"/>
      <c r="B214" s="46"/>
      <c r="C214" s="46"/>
      <c r="D214" s="4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5"/>
      <c r="X214" s="5"/>
      <c r="Y214" s="5"/>
      <c r="Z214" s="5"/>
      <c r="AA214" s="5"/>
      <c r="AB214" s="5"/>
    </row>
    <row r="215" spans="1:28" s="4" customFormat="1" x14ac:dyDescent="0.2">
      <c r="A215" s="46"/>
      <c r="B215" s="46"/>
      <c r="C215" s="46"/>
      <c r="D215" s="4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5"/>
      <c r="X215" s="5"/>
      <c r="Y215" s="5"/>
      <c r="Z215" s="5"/>
      <c r="AA215" s="5"/>
      <c r="AB215" s="5"/>
    </row>
    <row r="216" spans="1:28" s="4" customFormat="1" x14ac:dyDescent="0.2">
      <c r="A216" s="46"/>
      <c r="B216" s="46"/>
      <c r="C216" s="46"/>
      <c r="D216" s="4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5"/>
      <c r="X216" s="5"/>
      <c r="Y216" s="5"/>
      <c r="Z216" s="5"/>
      <c r="AA216" s="5"/>
      <c r="AB216" s="5"/>
    </row>
    <row r="217" spans="1:28" s="4" customFormat="1" x14ac:dyDescent="0.2">
      <c r="A217" s="46"/>
      <c r="B217" s="46"/>
      <c r="C217" s="46"/>
      <c r="D217" s="4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5"/>
      <c r="X217" s="5"/>
      <c r="Y217" s="5"/>
      <c r="Z217" s="5"/>
      <c r="AA217" s="5"/>
      <c r="AB217" s="5"/>
    </row>
    <row r="218" spans="1:28" s="4" customFormat="1" x14ac:dyDescent="0.2">
      <c r="A218" s="46"/>
      <c r="B218" s="46"/>
      <c r="C218" s="46"/>
      <c r="D218" s="4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5"/>
      <c r="X218" s="5"/>
      <c r="Y218" s="5"/>
      <c r="Z218" s="5"/>
      <c r="AA218" s="5"/>
      <c r="AB218" s="5"/>
    </row>
    <row r="219" spans="1:28" s="4" customFormat="1" x14ac:dyDescent="0.2">
      <c r="A219" s="46"/>
      <c r="B219" s="46"/>
      <c r="C219" s="46"/>
      <c r="D219" s="4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5"/>
      <c r="X219" s="5"/>
      <c r="Y219" s="5"/>
      <c r="Z219" s="5"/>
      <c r="AA219" s="5"/>
      <c r="AB219" s="5"/>
    </row>
    <row r="220" spans="1:28" s="4" customFormat="1" x14ac:dyDescent="0.2">
      <c r="A220" s="46"/>
      <c r="B220" s="46"/>
      <c r="C220" s="46"/>
      <c r="D220" s="4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5"/>
      <c r="X220" s="5"/>
      <c r="Y220" s="5"/>
      <c r="Z220" s="5"/>
      <c r="AA220" s="5"/>
      <c r="AB220" s="5"/>
    </row>
    <row r="221" spans="1:28" s="4" customFormat="1" x14ac:dyDescent="0.2">
      <c r="A221" s="46"/>
      <c r="B221" s="46"/>
      <c r="C221" s="46"/>
      <c r="D221" s="4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5"/>
      <c r="X221" s="5"/>
      <c r="Y221" s="5"/>
      <c r="Z221" s="5"/>
      <c r="AA221" s="5"/>
      <c r="AB221" s="5"/>
    </row>
    <row r="222" spans="1:28" s="4" customFormat="1" x14ac:dyDescent="0.2">
      <c r="A222" s="46"/>
      <c r="B222" s="46"/>
      <c r="C222" s="46"/>
      <c r="D222" s="4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5"/>
      <c r="X222" s="5"/>
      <c r="Y222" s="5"/>
      <c r="Z222" s="5"/>
      <c r="AA222" s="5"/>
      <c r="AB222" s="5"/>
    </row>
    <row r="223" spans="1:28" s="4" customFormat="1" x14ac:dyDescent="0.2">
      <c r="A223" s="46"/>
      <c r="B223" s="46"/>
      <c r="C223" s="46"/>
      <c r="D223" s="4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5"/>
      <c r="X223" s="5"/>
      <c r="Y223" s="5"/>
      <c r="Z223" s="5"/>
      <c r="AA223" s="5"/>
      <c r="AB223" s="5"/>
    </row>
    <row r="224" spans="1:28" s="4" customFormat="1" x14ac:dyDescent="0.2">
      <c r="A224" s="46"/>
      <c r="B224" s="46"/>
      <c r="C224" s="46"/>
      <c r="D224" s="4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5"/>
      <c r="X224" s="5"/>
      <c r="Y224" s="5"/>
      <c r="Z224" s="5"/>
      <c r="AA224" s="5"/>
      <c r="AB224" s="5"/>
    </row>
    <row r="225" spans="1:28" s="4" customFormat="1" x14ac:dyDescent="0.2">
      <c r="A225" s="46"/>
      <c r="B225" s="46"/>
      <c r="C225" s="46"/>
      <c r="D225" s="4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5"/>
      <c r="X225" s="5"/>
      <c r="Y225" s="5"/>
      <c r="Z225" s="5"/>
      <c r="AA225" s="5"/>
      <c r="AB225" s="5"/>
    </row>
    <row r="226" spans="1:28" s="4" customFormat="1" x14ac:dyDescent="0.2">
      <c r="A226" s="46"/>
      <c r="B226" s="46"/>
      <c r="C226" s="46"/>
      <c r="D226" s="4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5"/>
      <c r="X226" s="5"/>
      <c r="Y226" s="5"/>
      <c r="Z226" s="5"/>
      <c r="AA226" s="5"/>
      <c r="AB226" s="5"/>
    </row>
    <row r="227" spans="1:28" s="4" customFormat="1" x14ac:dyDescent="0.2">
      <c r="A227" s="46"/>
      <c r="B227" s="46"/>
      <c r="C227" s="46"/>
      <c r="D227" s="4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5"/>
      <c r="X227" s="5"/>
      <c r="Y227" s="5"/>
      <c r="Z227" s="5"/>
      <c r="AA227" s="5"/>
      <c r="AB227" s="5"/>
    </row>
    <row r="228" spans="1:28" s="4" customFormat="1" x14ac:dyDescent="0.2">
      <c r="A228" s="46"/>
      <c r="B228" s="46"/>
      <c r="C228" s="46"/>
      <c r="D228" s="4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5"/>
      <c r="X228" s="5"/>
      <c r="Y228" s="5"/>
      <c r="Z228" s="5"/>
      <c r="AA228" s="5"/>
      <c r="AB228" s="5"/>
    </row>
    <row r="229" spans="1:28" s="4" customFormat="1" x14ac:dyDescent="0.2">
      <c r="A229" s="46"/>
      <c r="B229" s="46"/>
      <c r="C229" s="46"/>
      <c r="D229" s="4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5"/>
      <c r="X229" s="5"/>
      <c r="Y229" s="5"/>
      <c r="Z229" s="5"/>
      <c r="AA229" s="5"/>
      <c r="AB229" s="5"/>
    </row>
    <row r="230" spans="1:28" s="4" customFormat="1" x14ac:dyDescent="0.2">
      <c r="A230" s="46"/>
      <c r="B230" s="46"/>
      <c r="C230" s="46"/>
      <c r="D230" s="4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5"/>
      <c r="X230" s="5"/>
      <c r="Y230" s="5"/>
      <c r="Z230" s="5"/>
      <c r="AA230" s="5"/>
      <c r="AB230" s="5"/>
    </row>
    <row r="231" spans="1:28" s="4" customFormat="1" x14ac:dyDescent="0.2">
      <c r="A231" s="46"/>
      <c r="B231" s="46"/>
      <c r="C231" s="46"/>
      <c r="D231" s="4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5"/>
      <c r="X231" s="5"/>
      <c r="Y231" s="5"/>
      <c r="Z231" s="5"/>
      <c r="AA231" s="5"/>
      <c r="AB231" s="5"/>
    </row>
    <row r="232" spans="1:28" s="4" customFormat="1" x14ac:dyDescent="0.2">
      <c r="A232" s="46"/>
      <c r="B232" s="46"/>
      <c r="C232" s="46"/>
      <c r="D232" s="4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5"/>
      <c r="X232" s="5"/>
      <c r="Y232" s="5"/>
      <c r="Z232" s="5"/>
      <c r="AA232" s="5"/>
      <c r="AB232" s="5"/>
    </row>
    <row r="233" spans="1:28" s="4" customFormat="1" x14ac:dyDescent="0.2">
      <c r="A233" s="46"/>
      <c r="B233" s="46"/>
      <c r="C233" s="46"/>
      <c r="D233" s="4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"/>
      <c r="W233" s="5"/>
      <c r="X233" s="5"/>
      <c r="Y233" s="5"/>
      <c r="Z233" s="5"/>
      <c r="AA233" s="5"/>
      <c r="AB233" s="5"/>
    </row>
    <row r="234" spans="1:28" s="4" customFormat="1" x14ac:dyDescent="0.2">
      <c r="A234" s="46"/>
      <c r="B234" s="46"/>
      <c r="C234" s="46"/>
      <c r="D234" s="4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"/>
      <c r="W234" s="5"/>
      <c r="X234" s="5"/>
      <c r="Y234" s="5"/>
      <c r="Z234" s="5"/>
      <c r="AA234" s="5"/>
      <c r="AB234" s="5"/>
    </row>
    <row r="235" spans="1:28" s="4" customFormat="1" x14ac:dyDescent="0.2">
      <c r="A235" s="46"/>
      <c r="B235" s="46"/>
      <c r="C235" s="46"/>
      <c r="D235" s="4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"/>
      <c r="W235" s="5"/>
      <c r="X235" s="5"/>
      <c r="Y235" s="5"/>
      <c r="Z235" s="5"/>
      <c r="AA235" s="5"/>
      <c r="AB235" s="5"/>
    </row>
    <row r="236" spans="1:28" s="4" customFormat="1" x14ac:dyDescent="0.2">
      <c r="A236" s="46"/>
      <c r="B236" s="46"/>
      <c r="C236" s="46"/>
      <c r="D236" s="4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3"/>
      <c r="W236" s="5"/>
      <c r="X236" s="5"/>
      <c r="Y236" s="5"/>
      <c r="Z236" s="5"/>
      <c r="AA236" s="5"/>
      <c r="AB236" s="5"/>
    </row>
    <row r="237" spans="1:28" s="4" customFormat="1" x14ac:dyDescent="0.2">
      <c r="A237" s="46"/>
      <c r="B237" s="46"/>
      <c r="C237" s="46"/>
      <c r="D237" s="4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3"/>
      <c r="W237" s="5"/>
      <c r="X237" s="5"/>
      <c r="Y237" s="5"/>
      <c r="Z237" s="5"/>
      <c r="AA237" s="5"/>
      <c r="AB237" s="5"/>
    </row>
    <row r="238" spans="1:28" s="4" customFormat="1" x14ac:dyDescent="0.2">
      <c r="A238" s="46"/>
      <c r="B238" s="46"/>
      <c r="C238" s="46"/>
      <c r="D238" s="4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3"/>
      <c r="W238" s="5"/>
      <c r="X238" s="5"/>
      <c r="Y238" s="5"/>
      <c r="Z238" s="5"/>
      <c r="AA238" s="5"/>
      <c r="AB238" s="5"/>
    </row>
    <row r="239" spans="1:28" s="4" customFormat="1" x14ac:dyDescent="0.2">
      <c r="A239" s="46"/>
      <c r="B239" s="46"/>
      <c r="C239" s="46"/>
      <c r="D239" s="4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3"/>
      <c r="W239" s="5"/>
      <c r="X239" s="5"/>
      <c r="Y239" s="5"/>
      <c r="Z239" s="5"/>
      <c r="AA239" s="5"/>
      <c r="AB239" s="5"/>
    </row>
    <row r="240" spans="1:28" s="4" customFormat="1" x14ac:dyDescent="0.2">
      <c r="A240" s="46"/>
      <c r="B240" s="46"/>
      <c r="C240" s="46"/>
      <c r="D240" s="4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3"/>
      <c r="W240" s="5"/>
      <c r="X240" s="5"/>
      <c r="Y240" s="5"/>
      <c r="Z240" s="5"/>
      <c r="AA240" s="5"/>
      <c r="AB240" s="5"/>
    </row>
    <row r="241" spans="1:28" s="4" customFormat="1" x14ac:dyDescent="0.2">
      <c r="A241" s="46"/>
      <c r="B241" s="46"/>
      <c r="C241" s="46"/>
      <c r="D241" s="4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3"/>
      <c r="W241" s="5"/>
      <c r="X241" s="5"/>
      <c r="Y241" s="5"/>
      <c r="Z241" s="5"/>
      <c r="AA241" s="5"/>
      <c r="AB241" s="5"/>
    </row>
    <row r="242" spans="1:28" s="4" customFormat="1" x14ac:dyDescent="0.2">
      <c r="A242" s="46"/>
      <c r="B242" s="46"/>
      <c r="C242" s="46"/>
      <c r="D242" s="4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3"/>
      <c r="W242" s="5"/>
      <c r="X242" s="5"/>
      <c r="Y242" s="5"/>
      <c r="Z242" s="5"/>
      <c r="AA242" s="5"/>
      <c r="AB242" s="5"/>
    </row>
    <row r="243" spans="1:28" s="4" customFormat="1" x14ac:dyDescent="0.2">
      <c r="A243" s="46"/>
      <c r="B243" s="46"/>
      <c r="C243" s="46"/>
      <c r="D243" s="4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3"/>
      <c r="W243" s="5"/>
      <c r="X243" s="5"/>
      <c r="Y243" s="5"/>
      <c r="Z243" s="5"/>
      <c r="AA243" s="5"/>
      <c r="AB243" s="5"/>
    </row>
    <row r="244" spans="1:28" s="4" customFormat="1" x14ac:dyDescent="0.2">
      <c r="A244" s="46"/>
      <c r="B244" s="46"/>
      <c r="C244" s="46"/>
      <c r="D244" s="4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3"/>
      <c r="W244" s="5"/>
      <c r="X244" s="5"/>
      <c r="Y244" s="5"/>
      <c r="Z244" s="5"/>
      <c r="AA244" s="5"/>
      <c r="AB244" s="5"/>
    </row>
    <row r="245" spans="1:28" s="4" customFormat="1" x14ac:dyDescent="0.2">
      <c r="A245" s="46"/>
      <c r="B245" s="46"/>
      <c r="C245" s="46"/>
      <c r="D245" s="4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"/>
      <c r="W245" s="5"/>
      <c r="X245" s="5"/>
      <c r="Y245" s="5"/>
      <c r="Z245" s="5"/>
      <c r="AA245" s="5"/>
      <c r="AB245" s="5"/>
    </row>
    <row r="246" spans="1:28" s="4" customFormat="1" x14ac:dyDescent="0.2">
      <c r="A246" s="46"/>
      <c r="B246" s="46"/>
      <c r="C246" s="46"/>
      <c r="D246" s="4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"/>
      <c r="W246" s="5"/>
      <c r="X246" s="5"/>
      <c r="Y246" s="5"/>
      <c r="Z246" s="5"/>
      <c r="AA246" s="5"/>
      <c r="AB246" s="5"/>
    </row>
    <row r="247" spans="1:28" s="4" customFormat="1" x14ac:dyDescent="0.2">
      <c r="A247" s="46"/>
      <c r="B247" s="46"/>
      <c r="C247" s="46"/>
      <c r="D247" s="4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"/>
      <c r="W247" s="5"/>
      <c r="X247" s="5"/>
      <c r="Y247" s="5"/>
      <c r="Z247" s="5"/>
      <c r="AA247" s="5"/>
      <c r="AB247" s="5"/>
    </row>
    <row r="248" spans="1:28" s="4" customFormat="1" x14ac:dyDescent="0.2">
      <c r="A248" s="46"/>
      <c r="B248" s="46"/>
      <c r="C248" s="46"/>
      <c r="D248" s="4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  <c r="W248" s="5"/>
      <c r="X248" s="5"/>
      <c r="Y248" s="5"/>
      <c r="Z248" s="5"/>
      <c r="AA248" s="5"/>
      <c r="AB248" s="5"/>
    </row>
    <row r="249" spans="1:28" s="4" customFormat="1" x14ac:dyDescent="0.2">
      <c r="A249" s="46"/>
      <c r="B249" s="46"/>
      <c r="C249" s="46"/>
      <c r="D249" s="4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"/>
      <c r="W249" s="5"/>
      <c r="X249" s="5"/>
      <c r="Y249" s="5"/>
      <c r="Z249" s="5"/>
      <c r="AA249" s="5"/>
      <c r="AB249" s="5"/>
    </row>
    <row r="250" spans="1:28" s="4" customFormat="1" x14ac:dyDescent="0.2">
      <c r="A250" s="46"/>
      <c r="B250" s="46"/>
      <c r="C250" s="46"/>
      <c r="D250" s="4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"/>
      <c r="W250" s="5"/>
      <c r="X250" s="5"/>
      <c r="Y250" s="5"/>
      <c r="Z250" s="5"/>
      <c r="AA250" s="5"/>
      <c r="AB250" s="5"/>
    </row>
    <row r="251" spans="1:28" s="4" customFormat="1" x14ac:dyDescent="0.2">
      <c r="A251" s="46"/>
      <c r="B251" s="46"/>
      <c r="C251" s="46"/>
      <c r="D251" s="4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"/>
      <c r="W251" s="5"/>
      <c r="X251" s="5"/>
      <c r="Y251" s="5"/>
      <c r="Z251" s="5"/>
      <c r="AA251" s="5"/>
      <c r="AB251" s="5"/>
    </row>
    <row r="252" spans="1:28" s="4" customFormat="1" x14ac:dyDescent="0.2">
      <c r="A252" s="46"/>
      <c r="B252" s="46"/>
      <c r="C252" s="46"/>
      <c r="D252" s="4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"/>
      <c r="W252" s="5"/>
      <c r="X252" s="5"/>
      <c r="Y252" s="5"/>
      <c r="Z252" s="5"/>
      <c r="AA252" s="5"/>
      <c r="AB252" s="5"/>
    </row>
    <row r="253" spans="1:28" s="4" customFormat="1" x14ac:dyDescent="0.2">
      <c r="A253" s="46"/>
      <c r="B253" s="46"/>
      <c r="C253" s="46"/>
      <c r="D253" s="4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"/>
      <c r="W253" s="5"/>
      <c r="X253" s="5"/>
      <c r="Y253" s="5"/>
      <c r="Z253" s="5"/>
      <c r="AA253" s="5"/>
      <c r="AB253" s="5"/>
    </row>
    <row r="254" spans="1:28" s="4" customFormat="1" x14ac:dyDescent="0.2">
      <c r="A254" s="46"/>
      <c r="B254" s="46"/>
      <c r="C254" s="46"/>
      <c r="D254" s="4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"/>
      <c r="W254" s="5"/>
      <c r="X254" s="5"/>
      <c r="Y254" s="5"/>
      <c r="Z254" s="5"/>
      <c r="AA254" s="5"/>
      <c r="AB254" s="5"/>
    </row>
    <row r="255" spans="1:28" s="4" customFormat="1" x14ac:dyDescent="0.2">
      <c r="A255" s="46"/>
      <c r="B255" s="46"/>
      <c r="C255" s="46"/>
      <c r="D255" s="4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"/>
      <c r="W255" s="5"/>
      <c r="X255" s="5"/>
      <c r="Y255" s="5"/>
      <c r="Z255" s="5"/>
      <c r="AA255" s="5"/>
      <c r="AB255" s="5"/>
    </row>
    <row r="256" spans="1:28" s="4" customFormat="1" x14ac:dyDescent="0.2">
      <c r="A256" s="46"/>
      <c r="B256" s="46"/>
      <c r="C256" s="46"/>
      <c r="D256" s="4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"/>
      <c r="W256" s="5"/>
      <c r="X256" s="5"/>
      <c r="Y256" s="5"/>
      <c r="Z256" s="5"/>
      <c r="AA256" s="5"/>
      <c r="AB256" s="5"/>
    </row>
    <row r="257" spans="1:28" s="4" customFormat="1" x14ac:dyDescent="0.2">
      <c r="A257" s="46"/>
      <c r="B257" s="46"/>
      <c r="C257" s="46"/>
      <c r="D257" s="4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"/>
      <c r="W257" s="5"/>
      <c r="X257" s="5"/>
      <c r="Y257" s="5"/>
      <c r="Z257" s="5"/>
      <c r="AA257" s="5"/>
      <c r="AB257" s="5"/>
    </row>
    <row r="258" spans="1:28" s="4" customFormat="1" x14ac:dyDescent="0.2">
      <c r="A258" s="46"/>
      <c r="B258" s="46"/>
      <c r="C258" s="46"/>
      <c r="D258" s="4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"/>
      <c r="W258" s="5"/>
      <c r="X258" s="5"/>
      <c r="Y258" s="5"/>
      <c r="Z258" s="5"/>
      <c r="AA258" s="5"/>
      <c r="AB258" s="5"/>
    </row>
    <row r="259" spans="1:28" s="4" customFormat="1" x14ac:dyDescent="0.2">
      <c r="A259" s="46"/>
      <c r="B259" s="46"/>
      <c r="C259" s="46"/>
      <c r="D259" s="4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"/>
      <c r="W259" s="5"/>
      <c r="X259" s="5"/>
      <c r="Y259" s="5"/>
      <c r="Z259" s="5"/>
      <c r="AA259" s="5"/>
      <c r="AB259" s="5"/>
    </row>
  </sheetData>
  <sheetProtection sheet="1" objects="1" scenarios="1"/>
  <mergeCells count="8">
    <mergeCell ref="R4:T4"/>
    <mergeCell ref="F4:J4"/>
    <mergeCell ref="L4:P4"/>
    <mergeCell ref="A87:P87"/>
    <mergeCell ref="A86:P86"/>
    <mergeCell ref="A27:D27"/>
    <mergeCell ref="A28:D28"/>
    <mergeCell ref="A85:L85"/>
  </mergeCells>
  <printOptions horizontalCentered="1"/>
  <pageMargins left="0.5" right="0.5" top="0.75" bottom="0.75" header="0.3" footer="0.3"/>
  <pageSetup scale="61" fitToHeight="0" orientation="landscape" r:id="rId1"/>
  <headerFooter alignWithMargins="0"/>
  <rowBreaks count="1" manualBreakCount="1">
    <brk id="56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277"/>
  <sheetViews>
    <sheetView topLeftCell="A19" workbookViewId="0">
      <selection activeCell="A19" sqref="A19"/>
    </sheetView>
  </sheetViews>
  <sheetFormatPr defaultColWidth="9.140625" defaultRowHeight="12.75" x14ac:dyDescent="0.2"/>
  <cols>
    <col min="1" max="1" width="9.140625" style="6"/>
    <col min="2" max="2" width="17.85546875" style="6" customWidth="1"/>
    <col min="3" max="3" width="9.140625" style="6"/>
    <col min="4" max="4" width="23.5703125" style="6" customWidth="1"/>
    <col min="5" max="5" width="3" style="2" customWidth="1"/>
    <col min="6" max="10" width="8.7109375" style="2" customWidth="1"/>
    <col min="11" max="11" width="2.5703125" style="2" customWidth="1"/>
    <col min="12" max="16" width="8.7109375" style="2" customWidth="1"/>
    <col min="17" max="17" width="2.5703125" style="3" customWidth="1"/>
    <col min="18" max="20" width="8.7109375" style="2" customWidth="1"/>
    <col min="21" max="21" width="2.42578125" style="2" customWidth="1"/>
    <col min="22" max="16384" width="9.140625" style="2"/>
  </cols>
  <sheetData>
    <row r="1" spans="1:20" ht="19.5" customHeight="1" x14ac:dyDescent="0.25">
      <c r="A1" s="52" t="s">
        <v>55</v>
      </c>
      <c r="B1" s="52"/>
      <c r="C1" s="52"/>
      <c r="D1" s="52"/>
    </row>
    <row r="2" spans="1:20" ht="15" x14ac:dyDescent="0.25">
      <c r="A2" s="52" t="s">
        <v>1</v>
      </c>
      <c r="B2" s="53"/>
      <c r="C2" s="53"/>
      <c r="D2" s="53"/>
    </row>
    <row r="3" spans="1:20" ht="37.5" customHeight="1" x14ac:dyDescent="0.2"/>
    <row r="4" spans="1:20" ht="13.5" thickBot="1" x14ac:dyDescent="0.25">
      <c r="A4" s="6" t="s">
        <v>2</v>
      </c>
      <c r="F4" s="120">
        <v>2015</v>
      </c>
      <c r="G4" s="120"/>
      <c r="H4" s="120"/>
      <c r="I4" s="120"/>
      <c r="J4" s="120"/>
      <c r="L4" s="120">
        <v>2016</v>
      </c>
      <c r="M4" s="120"/>
      <c r="N4" s="120"/>
      <c r="O4" s="120"/>
      <c r="P4" s="120"/>
      <c r="R4" s="120">
        <v>2017</v>
      </c>
      <c r="S4" s="120"/>
      <c r="T4" s="120"/>
    </row>
    <row r="5" spans="1:20" ht="13.5" thickBot="1" x14ac:dyDescent="0.25">
      <c r="A5" s="7"/>
      <c r="B5" s="7"/>
      <c r="C5" s="7"/>
      <c r="D5" s="7"/>
      <c r="F5" s="67" t="s">
        <v>3</v>
      </c>
      <c r="G5" s="67" t="s">
        <v>4</v>
      </c>
      <c r="H5" s="67" t="s">
        <v>5</v>
      </c>
      <c r="I5" s="67" t="s">
        <v>6</v>
      </c>
      <c r="J5" s="67" t="s">
        <v>7</v>
      </c>
      <c r="K5" s="68"/>
      <c r="L5" s="67" t="s">
        <v>3</v>
      </c>
      <c r="M5" s="67" t="s">
        <v>4</v>
      </c>
      <c r="N5" s="67" t="s">
        <v>5</v>
      </c>
      <c r="O5" s="67" t="s">
        <v>6</v>
      </c>
      <c r="P5" s="67" t="s">
        <v>7</v>
      </c>
      <c r="Q5" s="69"/>
      <c r="R5" s="67" t="s">
        <v>3</v>
      </c>
      <c r="S5" s="71" t="s">
        <v>4</v>
      </c>
      <c r="T5" s="71" t="s">
        <v>98</v>
      </c>
    </row>
    <row r="6" spans="1:20" x14ac:dyDescent="0.2">
      <c r="A6" s="8" t="s">
        <v>8</v>
      </c>
      <c r="B6" s="9"/>
      <c r="C6" s="9"/>
      <c r="D6" s="9"/>
      <c r="F6" s="3"/>
      <c r="G6" s="3"/>
      <c r="H6" s="3"/>
      <c r="I6" s="3"/>
      <c r="J6" s="3"/>
      <c r="L6" s="3"/>
      <c r="M6" s="3"/>
      <c r="N6" s="3"/>
      <c r="O6" s="3"/>
      <c r="P6" s="3"/>
      <c r="Q6" s="9"/>
      <c r="T6" s="3"/>
    </row>
    <row r="7" spans="1:20" x14ac:dyDescent="0.2">
      <c r="A7" s="6" t="s">
        <v>9</v>
      </c>
      <c r="F7" s="10">
        <v>1107</v>
      </c>
      <c r="G7" s="10">
        <v>1205</v>
      </c>
      <c r="H7" s="10">
        <v>1132</v>
      </c>
      <c r="I7" s="10">
        <v>1230</v>
      </c>
      <c r="J7" s="10">
        <f>SUM(F7:I7)</f>
        <v>4674</v>
      </c>
      <c r="L7" s="10">
        <v>1003</v>
      </c>
      <c r="M7" s="10">
        <v>1126</v>
      </c>
      <c r="N7" s="10">
        <v>1057</v>
      </c>
      <c r="O7" s="10">
        <f>1132+1</f>
        <v>1133</v>
      </c>
      <c r="P7" s="10">
        <f>SUM(L7:O7)</f>
        <v>4319</v>
      </c>
      <c r="Q7" s="9"/>
      <c r="R7" s="10">
        <v>936</v>
      </c>
      <c r="S7" s="10">
        <v>1010</v>
      </c>
      <c r="T7" s="10">
        <f>SUM(R7:S7)</f>
        <v>1946</v>
      </c>
    </row>
    <row r="8" spans="1:20" x14ac:dyDescent="0.2">
      <c r="A8" s="33" t="s">
        <v>60</v>
      </c>
      <c r="F8" s="10">
        <f>6+1604</f>
        <v>1610</v>
      </c>
      <c r="G8" s="10">
        <f>7+1627</f>
        <v>1634</v>
      </c>
      <c r="H8" s="10">
        <f>5+1564</f>
        <v>1569</v>
      </c>
      <c r="I8" s="10">
        <f>6+1626</f>
        <v>1632</v>
      </c>
      <c r="J8" s="10">
        <f>SUM(F8:I8)</f>
        <v>6445</v>
      </c>
      <c r="L8" s="10">
        <f>5+1524</f>
        <v>1529</v>
      </c>
      <c r="M8" s="10">
        <f>6+1579</f>
        <v>1585</v>
      </c>
      <c r="N8" s="10">
        <f>4+1485</f>
        <v>1489</v>
      </c>
      <c r="O8" s="10">
        <f>6+1518</f>
        <v>1524</v>
      </c>
      <c r="P8" s="10">
        <f>SUM(L8:O8)</f>
        <v>6127</v>
      </c>
      <c r="Q8" s="9"/>
      <c r="R8" s="10">
        <v>1442</v>
      </c>
      <c r="S8" s="10">
        <v>1483</v>
      </c>
      <c r="T8" s="10">
        <f>SUM(R8:S8)</f>
        <v>2925</v>
      </c>
    </row>
    <row r="9" spans="1:20" x14ac:dyDescent="0.2">
      <c r="A9" s="6" t="s">
        <v>10</v>
      </c>
      <c r="F9" s="10">
        <v>90</v>
      </c>
      <c r="G9" s="10">
        <v>87</v>
      </c>
      <c r="H9" s="10">
        <v>85</v>
      </c>
      <c r="I9" s="10">
        <v>84</v>
      </c>
      <c r="J9" s="10">
        <f>SUM(F9:I9)</f>
        <v>346</v>
      </c>
      <c r="L9" s="10">
        <v>83</v>
      </c>
      <c r="M9" s="10">
        <v>82</v>
      </c>
      <c r="N9" s="10">
        <v>83</v>
      </c>
      <c r="O9" s="10">
        <v>77</v>
      </c>
      <c r="P9" s="10">
        <f>SUM(L9:O9)</f>
        <v>325</v>
      </c>
      <c r="Q9" s="9"/>
      <c r="R9" s="10">
        <v>76</v>
      </c>
      <c r="S9" s="10">
        <v>74</v>
      </c>
      <c r="T9" s="10">
        <f>SUM(R9:S9)</f>
        <v>150</v>
      </c>
    </row>
    <row r="10" spans="1:20" x14ac:dyDescent="0.2">
      <c r="A10" s="18" t="s">
        <v>11</v>
      </c>
      <c r="B10" s="18"/>
      <c r="C10" s="18"/>
      <c r="D10" s="18"/>
      <c r="F10" s="11">
        <f>SUM(F7:F9)</f>
        <v>2807</v>
      </c>
      <c r="G10" s="11">
        <f>SUM(G7:G9)</f>
        <v>2926</v>
      </c>
      <c r="H10" s="11">
        <f>SUM(H7:H9)</f>
        <v>2786</v>
      </c>
      <c r="I10" s="11">
        <f>SUM(I7:I9)</f>
        <v>2946</v>
      </c>
      <c r="J10" s="11">
        <f>SUM(J7:J9)</f>
        <v>11465</v>
      </c>
      <c r="L10" s="11">
        <f>SUM(L7:L9)</f>
        <v>2615</v>
      </c>
      <c r="M10" s="11">
        <f>SUM(M7:M9)</f>
        <v>2793</v>
      </c>
      <c r="N10" s="11">
        <f>SUM(N7:N9)</f>
        <v>2629</v>
      </c>
      <c r="O10" s="11">
        <f>SUM(O7:O9)</f>
        <v>2734</v>
      </c>
      <c r="P10" s="11">
        <f>SUM(P7:P9)</f>
        <v>10771</v>
      </c>
      <c r="Q10" s="8"/>
      <c r="R10" s="11">
        <f t="shared" ref="R10:S10" si="0">SUM(R7:R9)</f>
        <v>2454</v>
      </c>
      <c r="S10" s="11">
        <f t="shared" si="0"/>
        <v>2567</v>
      </c>
      <c r="T10" s="11">
        <f>SUM(T7:T9)</f>
        <v>5021</v>
      </c>
    </row>
    <row r="11" spans="1:20" x14ac:dyDescent="0.2">
      <c r="A11" s="9"/>
      <c r="B11" s="9"/>
      <c r="C11" s="9"/>
      <c r="D11" s="9"/>
      <c r="F11" s="10"/>
      <c r="G11" s="10"/>
      <c r="H11" s="10"/>
      <c r="I11" s="10"/>
      <c r="J11" s="10"/>
      <c r="L11" s="10"/>
      <c r="M11" s="10"/>
      <c r="N11" s="10"/>
      <c r="O11" s="10"/>
      <c r="P11" s="10"/>
      <c r="Q11" s="9"/>
      <c r="R11" s="10"/>
      <c r="S11" s="10"/>
      <c r="T11" s="10"/>
    </row>
    <row r="12" spans="1:20" x14ac:dyDescent="0.2">
      <c r="A12" s="1" t="s">
        <v>12</v>
      </c>
      <c r="B12" s="1"/>
      <c r="F12" s="10"/>
      <c r="G12" s="10"/>
      <c r="H12" s="10"/>
      <c r="I12" s="10"/>
      <c r="J12" s="10"/>
      <c r="L12" s="10"/>
      <c r="M12" s="10"/>
      <c r="N12" s="10"/>
      <c r="O12" s="10"/>
      <c r="P12" s="10"/>
      <c r="Q12" s="9"/>
      <c r="R12" s="10"/>
      <c r="S12" s="10"/>
      <c r="T12" s="10"/>
    </row>
    <row r="13" spans="1:20" x14ac:dyDescent="0.2">
      <c r="A13" s="6" t="s">
        <v>13</v>
      </c>
      <c r="F13" s="10">
        <f>664-3</f>
        <v>661</v>
      </c>
      <c r="G13" s="10">
        <f>766-1</f>
        <v>765</v>
      </c>
      <c r="H13" s="10">
        <f>712-1</f>
        <v>711</v>
      </c>
      <c r="I13" s="10">
        <f>780-2</f>
        <v>778</v>
      </c>
      <c r="J13" s="10">
        <f>SUM(F13:I13)</f>
        <v>2915</v>
      </c>
      <c r="L13" s="10">
        <f>614-3</f>
        <v>611</v>
      </c>
      <c r="M13" s="10">
        <f>696-1</f>
        <v>695</v>
      </c>
      <c r="N13" s="10">
        <f>647-3</f>
        <v>644</v>
      </c>
      <c r="O13" s="10">
        <f>700-1</f>
        <v>699</v>
      </c>
      <c r="P13" s="10">
        <f>SUM(L13:O13)</f>
        <v>2649</v>
      </c>
      <c r="Q13" s="9"/>
      <c r="R13" s="10">
        <v>565</v>
      </c>
      <c r="S13" s="10">
        <v>617</v>
      </c>
      <c r="T13" s="10">
        <f>SUM(R13:S13)</f>
        <v>1182</v>
      </c>
    </row>
    <row r="14" spans="1:20" x14ac:dyDescent="0.2">
      <c r="A14" s="33" t="s">
        <v>61</v>
      </c>
      <c r="F14" s="10">
        <f>976-13</f>
        <v>963</v>
      </c>
      <c r="G14" s="10">
        <f>954-3</f>
        <v>951</v>
      </c>
      <c r="H14" s="10">
        <f>937-9</f>
        <v>928</v>
      </c>
      <c r="I14" s="10">
        <f>964-11</f>
        <v>953</v>
      </c>
      <c r="J14" s="10">
        <f>SUM(F14:I14)</f>
        <v>3795</v>
      </c>
      <c r="L14" s="10">
        <f>950-14</f>
        <v>936</v>
      </c>
      <c r="M14" s="10">
        <f>953-11</f>
        <v>942</v>
      </c>
      <c r="N14" s="10">
        <f>913-10</f>
        <v>903</v>
      </c>
      <c r="O14" s="10">
        <f>909-6</f>
        <v>903</v>
      </c>
      <c r="P14" s="10">
        <f>SUM(L14:O14)</f>
        <v>3684</v>
      </c>
      <c r="Q14" s="9"/>
      <c r="R14" s="10">
        <v>879</v>
      </c>
      <c r="S14" s="10">
        <v>872</v>
      </c>
      <c r="T14" s="10">
        <f>SUM(R14:S14)</f>
        <v>1751</v>
      </c>
    </row>
    <row r="15" spans="1:20" x14ac:dyDescent="0.2">
      <c r="A15" s="54" t="s">
        <v>14</v>
      </c>
      <c r="F15" s="10">
        <v>33</v>
      </c>
      <c r="G15" s="10">
        <v>32</v>
      </c>
      <c r="H15" s="10">
        <v>33</v>
      </c>
      <c r="I15" s="10">
        <v>32</v>
      </c>
      <c r="J15" s="10">
        <f>SUM(F15:I15)</f>
        <v>130</v>
      </c>
      <c r="L15" s="10">
        <v>33</v>
      </c>
      <c r="M15" s="10">
        <v>32</v>
      </c>
      <c r="N15" s="10">
        <v>32</v>
      </c>
      <c r="O15" s="10">
        <v>31</v>
      </c>
      <c r="P15" s="10">
        <f>SUM(L15:O15)</f>
        <v>128</v>
      </c>
      <c r="Q15" s="9"/>
      <c r="R15" s="10">
        <v>33</v>
      </c>
      <c r="S15" s="10">
        <v>33</v>
      </c>
      <c r="T15" s="10">
        <f>SUM(R15:S15)</f>
        <v>66</v>
      </c>
    </row>
    <row r="16" spans="1:20" x14ac:dyDescent="0.2">
      <c r="A16" s="18" t="s">
        <v>15</v>
      </c>
      <c r="B16" s="18"/>
      <c r="C16" s="18"/>
      <c r="D16" s="18"/>
      <c r="F16" s="11">
        <f>SUM(F13:F15)</f>
        <v>1657</v>
      </c>
      <c r="G16" s="11">
        <f>SUM(G13:G15)</f>
        <v>1748</v>
      </c>
      <c r="H16" s="11">
        <f>SUM(H13:H15)</f>
        <v>1672</v>
      </c>
      <c r="I16" s="11">
        <f>SUM(I13:I15)</f>
        <v>1763</v>
      </c>
      <c r="J16" s="11">
        <f>SUM(F16:I16)</f>
        <v>6840</v>
      </c>
      <c r="L16" s="11">
        <f>SUM(L13:L15)</f>
        <v>1580</v>
      </c>
      <c r="M16" s="11">
        <f>SUM(M13:M15)</f>
        <v>1669</v>
      </c>
      <c r="N16" s="11">
        <f>SUM(N13:N15)</f>
        <v>1579</v>
      </c>
      <c r="O16" s="11">
        <f>SUM(O13:O15)</f>
        <v>1633</v>
      </c>
      <c r="P16" s="11">
        <f>SUM(L16:O16)</f>
        <v>6461</v>
      </c>
      <c r="Q16" s="8"/>
      <c r="R16" s="11">
        <f>SUM(R13:R15)</f>
        <v>1477</v>
      </c>
      <c r="S16" s="11">
        <f>SUM(S13:S15)</f>
        <v>1522</v>
      </c>
      <c r="T16" s="11">
        <f>SUM(R16:S16)</f>
        <v>2999</v>
      </c>
    </row>
    <row r="17" spans="1:20" x14ac:dyDescent="0.2">
      <c r="A17" s="9"/>
      <c r="B17" s="9"/>
      <c r="C17" s="9"/>
      <c r="D17" s="9"/>
      <c r="F17" s="10"/>
      <c r="G17" s="10"/>
      <c r="H17" s="10"/>
      <c r="I17" s="10"/>
      <c r="J17" s="10"/>
      <c r="L17" s="10"/>
      <c r="M17" s="10"/>
      <c r="N17" s="10"/>
      <c r="O17" s="10"/>
      <c r="P17" s="10"/>
      <c r="Q17" s="9"/>
      <c r="R17" s="10"/>
      <c r="S17" s="10"/>
      <c r="T17" s="10"/>
    </row>
    <row r="18" spans="1:20" x14ac:dyDescent="0.2">
      <c r="A18" s="8" t="s">
        <v>16</v>
      </c>
      <c r="B18" s="9"/>
      <c r="C18" s="9"/>
      <c r="D18" s="9"/>
      <c r="F18" s="10"/>
      <c r="G18" s="10"/>
      <c r="H18" s="10"/>
      <c r="I18" s="10"/>
      <c r="J18" s="10"/>
      <c r="L18" s="10"/>
      <c r="M18" s="10"/>
      <c r="N18" s="10"/>
      <c r="O18" s="10"/>
      <c r="P18" s="10"/>
      <c r="Q18" s="9"/>
      <c r="R18" s="10"/>
      <c r="S18" s="10"/>
      <c r="T18" s="10"/>
    </row>
    <row r="19" spans="1:20" x14ac:dyDescent="0.2">
      <c r="A19" s="6" t="s">
        <v>17</v>
      </c>
      <c r="B19" s="9"/>
      <c r="C19" s="9"/>
      <c r="D19" s="9"/>
      <c r="F19" s="12">
        <f t="shared" ref="F19:I21" si="1">+F7-F13</f>
        <v>446</v>
      </c>
      <c r="G19" s="12">
        <f t="shared" si="1"/>
        <v>440</v>
      </c>
      <c r="H19" s="12">
        <f t="shared" si="1"/>
        <v>421</v>
      </c>
      <c r="I19" s="12">
        <f t="shared" si="1"/>
        <v>452</v>
      </c>
      <c r="J19" s="10">
        <f>SUM(F19:I19)</f>
        <v>1759</v>
      </c>
      <c r="L19" s="12">
        <f t="shared" ref="L19:O21" si="2">+L7-L13</f>
        <v>392</v>
      </c>
      <c r="M19" s="12">
        <f t="shared" si="2"/>
        <v>431</v>
      </c>
      <c r="N19" s="12">
        <f t="shared" si="2"/>
        <v>413</v>
      </c>
      <c r="O19" s="12">
        <f t="shared" si="2"/>
        <v>434</v>
      </c>
      <c r="P19" s="10">
        <f>SUM(L19:O19)</f>
        <v>1670</v>
      </c>
      <c r="Q19" s="9"/>
      <c r="R19" s="10">
        <f t="shared" ref="R19:S19" si="3">+R7-R13</f>
        <v>371</v>
      </c>
      <c r="S19" s="10">
        <f t="shared" si="3"/>
        <v>393</v>
      </c>
      <c r="T19" s="10">
        <f>SUM(R19:S19)</f>
        <v>764</v>
      </c>
    </row>
    <row r="20" spans="1:20" x14ac:dyDescent="0.2">
      <c r="A20" s="33" t="s">
        <v>62</v>
      </c>
      <c r="B20" s="9"/>
      <c r="C20" s="9"/>
      <c r="D20" s="9"/>
      <c r="F20" s="12">
        <f t="shared" si="1"/>
        <v>647</v>
      </c>
      <c r="G20" s="12">
        <f t="shared" si="1"/>
        <v>683</v>
      </c>
      <c r="H20" s="12">
        <f t="shared" si="1"/>
        <v>641</v>
      </c>
      <c r="I20" s="12">
        <f t="shared" si="1"/>
        <v>679</v>
      </c>
      <c r="J20" s="10">
        <f>SUM(F20:I20)</f>
        <v>2650</v>
      </c>
      <c r="L20" s="12">
        <f t="shared" si="2"/>
        <v>593</v>
      </c>
      <c r="M20" s="12">
        <f t="shared" si="2"/>
        <v>643</v>
      </c>
      <c r="N20" s="12">
        <f t="shared" si="2"/>
        <v>586</v>
      </c>
      <c r="O20" s="12">
        <f t="shared" si="2"/>
        <v>621</v>
      </c>
      <c r="P20" s="10">
        <f>SUM(L20:O20)</f>
        <v>2443</v>
      </c>
      <c r="Q20" s="9"/>
      <c r="R20" s="10">
        <f t="shared" ref="R20:S20" si="4">+R8-R14</f>
        <v>563</v>
      </c>
      <c r="S20" s="10">
        <f t="shared" si="4"/>
        <v>611</v>
      </c>
      <c r="T20" s="10">
        <f>SUM(R20:S20)</f>
        <v>1174</v>
      </c>
    </row>
    <row r="21" spans="1:20" x14ac:dyDescent="0.2">
      <c r="A21" s="54" t="s">
        <v>18</v>
      </c>
      <c r="B21" s="9"/>
      <c r="C21" s="9"/>
      <c r="D21" s="9"/>
      <c r="F21" s="12">
        <f t="shared" si="1"/>
        <v>57</v>
      </c>
      <c r="G21" s="12">
        <f t="shared" si="1"/>
        <v>55</v>
      </c>
      <c r="H21" s="12">
        <f t="shared" si="1"/>
        <v>52</v>
      </c>
      <c r="I21" s="12">
        <f t="shared" si="1"/>
        <v>52</v>
      </c>
      <c r="J21" s="10">
        <f>SUM(F21:I21)</f>
        <v>216</v>
      </c>
      <c r="L21" s="12">
        <f t="shared" si="2"/>
        <v>50</v>
      </c>
      <c r="M21" s="12">
        <f t="shared" si="2"/>
        <v>50</v>
      </c>
      <c r="N21" s="12">
        <f t="shared" si="2"/>
        <v>51</v>
      </c>
      <c r="O21" s="12">
        <f t="shared" si="2"/>
        <v>46</v>
      </c>
      <c r="P21" s="10">
        <f>SUM(L21:O21)</f>
        <v>197</v>
      </c>
      <c r="Q21" s="9"/>
      <c r="R21" s="10">
        <f t="shared" ref="R21:S21" si="5">+R9-R15</f>
        <v>43</v>
      </c>
      <c r="S21" s="10">
        <f t="shared" si="5"/>
        <v>41</v>
      </c>
      <c r="T21" s="10">
        <f>SUM(R21:S21)</f>
        <v>84</v>
      </c>
    </row>
    <row r="22" spans="1:20" x14ac:dyDescent="0.2">
      <c r="A22" s="18" t="s">
        <v>19</v>
      </c>
      <c r="B22" s="18"/>
      <c r="C22" s="18"/>
      <c r="D22" s="18"/>
      <c r="F22" s="11">
        <f>SUM(F19:F21)</f>
        <v>1150</v>
      </c>
      <c r="G22" s="11">
        <f>SUM(G19:G21)</f>
        <v>1178</v>
      </c>
      <c r="H22" s="11">
        <f>SUM(H19:H21)</f>
        <v>1114</v>
      </c>
      <c r="I22" s="11">
        <f>SUM(I19:I21)</f>
        <v>1183</v>
      </c>
      <c r="J22" s="11">
        <f>SUM(J19:J21)</f>
        <v>4625</v>
      </c>
      <c r="L22" s="11">
        <f>SUM(L19:L21)</f>
        <v>1035</v>
      </c>
      <c r="M22" s="11">
        <f>SUM(M19:M21)</f>
        <v>1124</v>
      </c>
      <c r="N22" s="11">
        <f>SUM(N19:N21)</f>
        <v>1050</v>
      </c>
      <c r="O22" s="11">
        <f>SUM(O19:O21)</f>
        <v>1101</v>
      </c>
      <c r="P22" s="11">
        <f>SUM(P19:P21)</f>
        <v>4310</v>
      </c>
      <c r="Q22" s="8"/>
      <c r="R22" s="11">
        <f>SUM(R19:R21)</f>
        <v>977</v>
      </c>
      <c r="S22" s="11">
        <f>SUM(S19:S21)</f>
        <v>1045</v>
      </c>
      <c r="T22" s="11">
        <f>SUM(T19:T21)</f>
        <v>2022</v>
      </c>
    </row>
    <row r="23" spans="1:20" x14ac:dyDescent="0.2">
      <c r="A23" s="8"/>
      <c r="B23" s="8"/>
      <c r="C23" s="8"/>
      <c r="D23" s="8"/>
      <c r="F23" s="13"/>
      <c r="G23" s="13"/>
      <c r="H23" s="13"/>
      <c r="I23" s="13"/>
      <c r="J23" s="13"/>
      <c r="L23" s="13"/>
      <c r="M23" s="13"/>
      <c r="N23" s="13"/>
      <c r="O23" s="13"/>
      <c r="P23" s="13"/>
      <c r="Q23" s="8"/>
      <c r="R23" s="13"/>
      <c r="S23" s="13"/>
      <c r="T23" s="13"/>
    </row>
    <row r="24" spans="1:20" x14ac:dyDescent="0.2">
      <c r="A24" s="18" t="s">
        <v>20</v>
      </c>
      <c r="B24" s="18"/>
      <c r="C24" s="18"/>
      <c r="D24" s="18"/>
      <c r="F24" s="11">
        <f>130-7</f>
        <v>123</v>
      </c>
      <c r="G24" s="11">
        <f>127-1</f>
        <v>126</v>
      </c>
      <c r="H24" s="11">
        <f>126-6</f>
        <v>120</v>
      </c>
      <c r="I24" s="11">
        <f>128-5</f>
        <v>123</v>
      </c>
      <c r="J24" s="11">
        <f>SUM(F24:I24)</f>
        <v>492</v>
      </c>
      <c r="L24" s="11">
        <f>126-8</f>
        <v>118</v>
      </c>
      <c r="M24" s="11">
        <f>119-6</f>
        <v>113</v>
      </c>
      <c r="N24" s="11">
        <f>118-7</f>
        <v>111</v>
      </c>
      <c r="O24" s="11">
        <f>114-1-4</f>
        <v>109</v>
      </c>
      <c r="P24" s="11">
        <f>SUM(L24:O24)</f>
        <v>451</v>
      </c>
      <c r="Q24" s="8"/>
      <c r="R24" s="11">
        <v>110</v>
      </c>
      <c r="S24" s="11">
        <v>102</v>
      </c>
      <c r="T24" s="11">
        <f>SUM(R24:S24)</f>
        <v>212</v>
      </c>
    </row>
    <row r="25" spans="1:20" x14ac:dyDescent="0.2">
      <c r="F25" s="10"/>
      <c r="G25" s="10"/>
      <c r="H25" s="10"/>
      <c r="I25" s="10"/>
      <c r="J25" s="10"/>
      <c r="L25" s="10"/>
      <c r="M25" s="10"/>
      <c r="N25" s="10"/>
      <c r="O25" s="10"/>
      <c r="P25" s="10"/>
      <c r="Q25" s="9"/>
      <c r="R25" s="10"/>
      <c r="S25" s="10"/>
      <c r="T25" s="10"/>
    </row>
    <row r="26" spans="1:20" x14ac:dyDescent="0.2">
      <c r="A26" s="60" t="s">
        <v>69</v>
      </c>
      <c r="B26" s="54"/>
      <c r="F26" s="10">
        <v>19</v>
      </c>
      <c r="G26" s="10">
        <v>14</v>
      </c>
      <c r="H26" s="10">
        <v>13</v>
      </c>
      <c r="I26" s="10">
        <v>3</v>
      </c>
      <c r="J26" s="10">
        <f>SUM(F26:I26)</f>
        <v>49</v>
      </c>
      <c r="L26" s="10">
        <v>12</v>
      </c>
      <c r="M26" s="10">
        <v>10</v>
      </c>
      <c r="N26" s="10">
        <v>13</v>
      </c>
      <c r="O26" s="10">
        <v>2</v>
      </c>
      <c r="P26" s="10">
        <f>SUM(L26:O26)</f>
        <v>37</v>
      </c>
      <c r="Q26" s="9"/>
      <c r="R26" s="10">
        <v>13</v>
      </c>
      <c r="S26" s="10">
        <v>9</v>
      </c>
      <c r="T26" s="10">
        <f>SUM(R26:S26)</f>
        <v>22</v>
      </c>
    </row>
    <row r="27" spans="1:20" ht="12.75" customHeight="1" x14ac:dyDescent="0.2">
      <c r="A27" s="61" t="s">
        <v>68</v>
      </c>
      <c r="F27" s="10">
        <f>738-19-F26</f>
        <v>700</v>
      </c>
      <c r="G27" s="10">
        <f>734-5-G26</f>
        <v>715</v>
      </c>
      <c r="H27" s="10">
        <f>678-14-H26</f>
        <v>651</v>
      </c>
      <c r="I27" s="10">
        <f>715-16-I26</f>
        <v>696</v>
      </c>
      <c r="J27" s="10">
        <f>SUM(F27:I27)</f>
        <v>2762</v>
      </c>
      <c r="L27" s="10">
        <f>701-21-L26</f>
        <v>668</v>
      </c>
      <c r="M27" s="10">
        <f>691-14-M26</f>
        <v>667</v>
      </c>
      <c r="N27" s="10">
        <f>664-14-N26</f>
        <v>637</v>
      </c>
      <c r="O27" s="10">
        <f>639-8-O26</f>
        <v>629</v>
      </c>
      <c r="P27" s="10">
        <f>SUM(L27:O27)</f>
        <v>2601</v>
      </c>
      <c r="Q27" s="14"/>
      <c r="R27" s="10">
        <f>664-31-R26</f>
        <v>620</v>
      </c>
      <c r="S27" s="10">
        <f>624-S26</f>
        <v>615</v>
      </c>
      <c r="T27" s="10">
        <f>SUM(R27:S27)</f>
        <v>1235</v>
      </c>
    </row>
    <row r="28" spans="1:20" x14ac:dyDescent="0.2">
      <c r="A28" s="124" t="s">
        <v>22</v>
      </c>
      <c r="B28" s="124"/>
      <c r="C28" s="124"/>
      <c r="D28" s="124"/>
      <c r="F28" s="15">
        <f>SUM(F26:F27)</f>
        <v>719</v>
      </c>
      <c r="G28" s="15">
        <f>SUM(G26:G27)</f>
        <v>729</v>
      </c>
      <c r="H28" s="15">
        <f>SUM(H26:H27)</f>
        <v>664</v>
      </c>
      <c r="I28" s="15">
        <f>SUM(I26:I27)</f>
        <v>699</v>
      </c>
      <c r="J28" s="15">
        <f>SUM(J26:J27)</f>
        <v>2811</v>
      </c>
      <c r="L28" s="15">
        <f>SUM(L26:L27)</f>
        <v>680</v>
      </c>
      <c r="M28" s="15">
        <f>SUM(M26:M27)</f>
        <v>677</v>
      </c>
      <c r="N28" s="15">
        <f>SUM(N26:N27)</f>
        <v>650</v>
      </c>
      <c r="O28" s="15">
        <f>SUM(O26:O27)</f>
        <v>631</v>
      </c>
      <c r="P28" s="15">
        <f>SUM(P26:P27)</f>
        <v>2638</v>
      </c>
      <c r="Q28" s="17"/>
      <c r="R28" s="15">
        <f t="shared" ref="R28:S28" si="6">SUM(R26:R27)</f>
        <v>633</v>
      </c>
      <c r="S28" s="15">
        <f t="shared" si="6"/>
        <v>624</v>
      </c>
      <c r="T28" s="15">
        <f>SUM(T26:T27)</f>
        <v>1257</v>
      </c>
    </row>
    <row r="29" spans="1:20" x14ac:dyDescent="0.2">
      <c r="F29" s="10"/>
      <c r="G29" s="10"/>
      <c r="H29" s="10"/>
      <c r="I29" s="10"/>
      <c r="J29" s="10"/>
      <c r="L29" s="10"/>
      <c r="M29" s="10"/>
      <c r="N29" s="10"/>
      <c r="O29" s="10"/>
      <c r="P29" s="10"/>
      <c r="Q29" s="9"/>
      <c r="R29" s="10"/>
      <c r="S29" s="10"/>
      <c r="T29" s="10"/>
    </row>
    <row r="30" spans="1:20" x14ac:dyDescent="0.2">
      <c r="A30" s="6" t="s">
        <v>42</v>
      </c>
      <c r="F30" s="10">
        <v>53</v>
      </c>
      <c r="G30" s="10">
        <v>54</v>
      </c>
      <c r="H30" s="10">
        <v>53</v>
      </c>
      <c r="I30" s="10">
        <v>56</v>
      </c>
      <c r="J30" s="10">
        <f>SUM(F30:I30)</f>
        <v>216</v>
      </c>
      <c r="L30" s="10">
        <v>54</v>
      </c>
      <c r="M30" s="10">
        <v>42</v>
      </c>
      <c r="N30" s="10">
        <v>42</v>
      </c>
      <c r="O30" s="10">
        <v>43</v>
      </c>
      <c r="P30" s="10">
        <f>SUM(L30:O30)</f>
        <v>181</v>
      </c>
      <c r="Q30" s="9"/>
      <c r="R30" s="10">
        <v>36</v>
      </c>
      <c r="S30" s="10">
        <v>24</v>
      </c>
      <c r="T30" s="10">
        <f>SUM(R30:S30)</f>
        <v>60</v>
      </c>
    </row>
    <row r="31" spans="1:20" x14ac:dyDescent="0.2">
      <c r="A31" s="6" t="s">
        <v>43</v>
      </c>
      <c r="F31" s="10">
        <v>4</v>
      </c>
      <c r="G31" s="10">
        <v>-5</v>
      </c>
      <c r="H31" s="10">
        <v>2</v>
      </c>
      <c r="I31" s="10">
        <v>1</v>
      </c>
      <c r="J31" s="10">
        <f>SUM(F31:I31)</f>
        <v>2</v>
      </c>
      <c r="L31" s="10">
        <v>4</v>
      </c>
      <c r="M31" s="10">
        <v>-1</v>
      </c>
      <c r="N31" s="10">
        <v>4</v>
      </c>
      <c r="O31" s="10">
        <v>6</v>
      </c>
      <c r="P31" s="10">
        <f>SUM(L31:O31)</f>
        <v>13</v>
      </c>
      <c r="Q31" s="9"/>
      <c r="R31" s="10">
        <v>3</v>
      </c>
      <c r="S31" s="10">
        <v>1</v>
      </c>
      <c r="T31" s="10">
        <f>SUM(R31:S31)</f>
        <v>4</v>
      </c>
    </row>
    <row r="32" spans="1:20" x14ac:dyDescent="0.2">
      <c r="A32" s="6" t="s">
        <v>44</v>
      </c>
      <c r="F32" s="10">
        <f>+F33-F30-F31</f>
        <v>-13</v>
      </c>
      <c r="G32" s="10">
        <f>+G33-G30-G31</f>
        <v>11</v>
      </c>
      <c r="H32" s="10">
        <f>+H33-H30-H31</f>
        <v>6</v>
      </c>
      <c r="I32" s="10">
        <f>+I33-I30-I31</f>
        <v>-27</v>
      </c>
      <c r="J32" s="10">
        <f>SUM(F32:I32)</f>
        <v>-23</v>
      </c>
      <c r="L32" s="10">
        <f>+L33-L30-L31</f>
        <v>-13</v>
      </c>
      <c r="M32" s="10">
        <f>+M33-M30-M31</f>
        <v>7</v>
      </c>
      <c r="N32" s="10">
        <f>+N33-N30-N31</f>
        <v>4</v>
      </c>
      <c r="O32" s="10">
        <f>+O33-O30-O31</f>
        <v>8</v>
      </c>
      <c r="P32" s="10">
        <f>SUM(L32:O32)</f>
        <v>6</v>
      </c>
      <c r="Q32" s="9"/>
      <c r="R32" s="10">
        <f>+R33-R30-R31</f>
        <v>2</v>
      </c>
      <c r="S32" s="10">
        <f>+S33-S30-S31</f>
        <v>9</v>
      </c>
      <c r="T32" s="10">
        <f>SUM(R32:S32)</f>
        <v>11</v>
      </c>
    </row>
    <row r="33" spans="1:20" x14ac:dyDescent="0.2">
      <c r="A33" s="18" t="s">
        <v>23</v>
      </c>
      <c r="B33" s="18"/>
      <c r="C33" s="18"/>
      <c r="D33" s="18"/>
      <c r="F33" s="11">
        <v>44</v>
      </c>
      <c r="G33" s="11">
        <v>60</v>
      </c>
      <c r="H33" s="11">
        <v>61</v>
      </c>
      <c r="I33" s="11">
        <v>30</v>
      </c>
      <c r="J33" s="11">
        <f>SUM(F33:I33)</f>
        <v>195</v>
      </c>
      <c r="L33" s="11">
        <v>45</v>
      </c>
      <c r="M33" s="11">
        <v>48</v>
      </c>
      <c r="N33" s="11">
        <v>50</v>
      </c>
      <c r="O33" s="11">
        <v>57</v>
      </c>
      <c r="P33" s="11">
        <f>SUM(L33:O33)</f>
        <v>200</v>
      </c>
      <c r="Q33" s="8"/>
      <c r="R33" s="11">
        <f>54-13</f>
        <v>41</v>
      </c>
      <c r="S33" s="11">
        <v>34</v>
      </c>
      <c r="T33" s="11">
        <f>SUM(R33:S33)</f>
        <v>75</v>
      </c>
    </row>
    <row r="34" spans="1:20" x14ac:dyDescent="0.2">
      <c r="A34" s="8"/>
      <c r="B34" s="8"/>
      <c r="C34" s="8"/>
      <c r="D34" s="8"/>
      <c r="F34" s="13"/>
      <c r="G34" s="13"/>
      <c r="H34" s="13"/>
      <c r="I34" s="13"/>
      <c r="J34" s="13"/>
      <c r="L34" s="13"/>
      <c r="M34" s="13"/>
      <c r="N34" s="13"/>
      <c r="O34" s="13"/>
      <c r="P34" s="13"/>
      <c r="Q34" s="8"/>
      <c r="R34" s="13"/>
      <c r="S34" s="13"/>
      <c r="T34" s="13"/>
    </row>
    <row r="35" spans="1:20" x14ac:dyDescent="0.2">
      <c r="A35" s="18" t="s">
        <v>25</v>
      </c>
      <c r="B35" s="18"/>
      <c r="C35" s="18"/>
      <c r="D35" s="18"/>
      <c r="F35" s="11">
        <f>+F16+F24+F28+F33</f>
        <v>2543</v>
      </c>
      <c r="G35" s="11">
        <f>+G16+G24+G28+G33</f>
        <v>2663</v>
      </c>
      <c r="H35" s="11">
        <f>+H16+H24+H28+H33</f>
        <v>2517</v>
      </c>
      <c r="I35" s="11">
        <f>+I16+I24+I28+I33</f>
        <v>2615</v>
      </c>
      <c r="J35" s="11">
        <f>+J16+J24+J28+J33</f>
        <v>10338</v>
      </c>
      <c r="L35" s="11">
        <f>+L16+L24+L28+L33</f>
        <v>2423</v>
      </c>
      <c r="M35" s="11">
        <f>+M16+M24+M28+M33</f>
        <v>2507</v>
      </c>
      <c r="N35" s="11">
        <f>+N16+N24+N28+N33</f>
        <v>2390</v>
      </c>
      <c r="O35" s="11">
        <f>+O16+O24+O28+O33</f>
        <v>2430</v>
      </c>
      <c r="P35" s="11">
        <f>+P16+P24+P28+P33</f>
        <v>9750</v>
      </c>
      <c r="Q35" s="17"/>
      <c r="R35" s="11">
        <f>+R16+R24+R28+R33</f>
        <v>2261</v>
      </c>
      <c r="S35" s="11">
        <f>+S16+S24+S28+S33</f>
        <v>2282</v>
      </c>
      <c r="T35" s="11">
        <f>+T16+T24+T28+T33</f>
        <v>4543</v>
      </c>
    </row>
    <row r="36" spans="1:20" x14ac:dyDescent="0.2">
      <c r="A36" s="9"/>
      <c r="B36" s="9"/>
      <c r="C36" s="9"/>
      <c r="D36" s="9"/>
      <c r="F36" s="10"/>
      <c r="G36" s="10"/>
      <c r="H36" s="10"/>
      <c r="I36" s="10"/>
      <c r="J36" s="10"/>
      <c r="L36" s="10"/>
      <c r="M36" s="10"/>
      <c r="N36" s="10"/>
      <c r="O36" s="10"/>
      <c r="P36" s="10"/>
      <c r="Q36" s="9"/>
      <c r="R36" s="10"/>
      <c r="S36" s="10"/>
      <c r="T36" s="10"/>
    </row>
    <row r="37" spans="1:20" ht="11.25" customHeight="1" x14ac:dyDescent="0.2">
      <c r="A37" s="19" t="s">
        <v>56</v>
      </c>
      <c r="B37" s="20"/>
      <c r="F37" s="10">
        <f>+F10-F35</f>
        <v>264</v>
      </c>
      <c r="G37" s="10">
        <f>+G10-G35</f>
        <v>263</v>
      </c>
      <c r="H37" s="10">
        <f>+H10-H35</f>
        <v>269</v>
      </c>
      <c r="I37" s="10">
        <f>+I10-I35</f>
        <v>331</v>
      </c>
      <c r="J37" s="10">
        <f>SUM(F37:I37)</f>
        <v>1127</v>
      </c>
      <c r="L37" s="10">
        <f>+L10-L35</f>
        <v>192</v>
      </c>
      <c r="M37" s="10">
        <f>+M10-M35</f>
        <v>286</v>
      </c>
      <c r="N37" s="10">
        <f>+N10-N35</f>
        <v>239</v>
      </c>
      <c r="O37" s="10">
        <f>+O10-O35</f>
        <v>304</v>
      </c>
      <c r="P37" s="10">
        <f>SUM(L37:O37)</f>
        <v>1021</v>
      </c>
      <c r="R37" s="10">
        <f>+R10-R35</f>
        <v>193</v>
      </c>
      <c r="S37" s="10">
        <f>+S10-S35</f>
        <v>285</v>
      </c>
      <c r="T37" s="10">
        <f>SUM(R37:S37)</f>
        <v>478</v>
      </c>
    </row>
    <row r="38" spans="1:20" x14ac:dyDescent="0.2">
      <c r="A38" s="1"/>
      <c r="F38" s="10"/>
      <c r="G38" s="10"/>
      <c r="H38" s="10"/>
      <c r="I38" s="10"/>
      <c r="J38" s="10"/>
      <c r="L38" s="10"/>
      <c r="M38" s="10"/>
      <c r="N38" s="10"/>
      <c r="O38" s="10"/>
      <c r="P38" s="10"/>
      <c r="Q38" s="9"/>
      <c r="R38" s="10"/>
      <c r="S38" s="10"/>
      <c r="T38" s="10"/>
    </row>
    <row r="39" spans="1:20" x14ac:dyDescent="0.2">
      <c r="A39" s="6" t="s">
        <v>45</v>
      </c>
      <c r="F39" s="10">
        <v>65</v>
      </c>
      <c r="G39" s="10">
        <v>63</v>
      </c>
      <c r="H39" s="10">
        <v>69</v>
      </c>
      <c r="I39" s="10">
        <v>73</v>
      </c>
      <c r="J39" s="10">
        <f>SUM(F39:I39)</f>
        <v>270</v>
      </c>
      <c r="K39" s="10"/>
      <c r="L39" s="10">
        <v>41</v>
      </c>
      <c r="M39" s="10">
        <v>53</v>
      </c>
      <c r="N39" s="10">
        <v>55</v>
      </c>
      <c r="O39" s="10">
        <v>64</v>
      </c>
      <c r="P39" s="10">
        <f>SUM(L39:O39)</f>
        <v>213</v>
      </c>
      <c r="Q39" s="10"/>
      <c r="R39" s="10">
        <v>53</v>
      </c>
      <c r="S39" s="10">
        <v>77</v>
      </c>
      <c r="T39" s="10">
        <f>SUM(R39:S39)</f>
        <v>130</v>
      </c>
    </row>
    <row r="40" spans="1:20" x14ac:dyDescent="0.2">
      <c r="A40" s="21" t="s">
        <v>46</v>
      </c>
      <c r="B40" s="21"/>
      <c r="C40" s="21"/>
      <c r="D40" s="21"/>
      <c r="F40" s="22">
        <f>34+1-18</f>
        <v>17</v>
      </c>
      <c r="G40" s="22">
        <f>29+1-4</f>
        <v>26</v>
      </c>
      <c r="H40" s="22">
        <f>40+2-0</f>
        <v>42</v>
      </c>
      <c r="I40" s="76">
        <f>32-4</f>
        <v>28</v>
      </c>
      <c r="J40" s="22">
        <f>SUM(F40:I40)</f>
        <v>113</v>
      </c>
      <c r="L40" s="22">
        <f>37-3</f>
        <v>34</v>
      </c>
      <c r="M40" s="22">
        <f>22+1+4</f>
        <v>27</v>
      </c>
      <c r="N40" s="22">
        <f>39+2+1</f>
        <v>42</v>
      </c>
      <c r="O40" s="22">
        <f>23+4</f>
        <v>27</v>
      </c>
      <c r="P40" s="22">
        <f>SUM(L40:O40)</f>
        <v>130</v>
      </c>
      <c r="Q40" s="9"/>
      <c r="R40" s="22">
        <f>16+24</f>
        <v>40</v>
      </c>
      <c r="S40" s="22">
        <v>23</v>
      </c>
      <c r="T40" s="22">
        <f>SUM(R40:S40)</f>
        <v>63</v>
      </c>
    </row>
    <row r="41" spans="1:20" x14ac:dyDescent="0.2">
      <c r="A41" s="9"/>
      <c r="B41" s="9"/>
      <c r="C41" s="9"/>
      <c r="D41" s="9"/>
      <c r="F41" s="10"/>
      <c r="G41" s="10"/>
      <c r="H41" s="10"/>
      <c r="I41" s="10"/>
      <c r="J41" s="10"/>
      <c r="L41" s="10"/>
      <c r="M41" s="10"/>
      <c r="N41" s="10"/>
      <c r="O41" s="10"/>
      <c r="P41" s="10"/>
      <c r="Q41" s="9"/>
      <c r="R41" s="10"/>
      <c r="S41" s="10"/>
      <c r="T41" s="10"/>
    </row>
    <row r="42" spans="1:20" ht="12.75" customHeight="1" x14ac:dyDescent="0.2">
      <c r="A42" s="19" t="s">
        <v>26</v>
      </c>
      <c r="B42" s="20"/>
      <c r="F42" s="10">
        <f>+F37-F39+F40</f>
        <v>216</v>
      </c>
      <c r="G42" s="10">
        <f>+G37-G39+G40</f>
        <v>226</v>
      </c>
      <c r="H42" s="10">
        <f>+H37-H39+H40</f>
        <v>242</v>
      </c>
      <c r="I42" s="10">
        <f>+I37-I39+I40</f>
        <v>286</v>
      </c>
      <c r="J42" s="10">
        <f>SUM(F42:I42)</f>
        <v>970</v>
      </c>
      <c r="K42" s="10"/>
      <c r="L42" s="10">
        <f>+L37-L39+L40</f>
        <v>185</v>
      </c>
      <c r="M42" s="10">
        <f>+M37-M39+M40</f>
        <v>260</v>
      </c>
      <c r="N42" s="10">
        <f>+N37-N39+N40</f>
        <v>226</v>
      </c>
      <c r="O42" s="10">
        <f>+O37-O39+O40</f>
        <v>267</v>
      </c>
      <c r="P42" s="10">
        <f>SUM(L42:O42)</f>
        <v>938</v>
      </c>
      <c r="Q42" s="10"/>
      <c r="R42" s="10">
        <f>+R37-R39+R40</f>
        <v>180</v>
      </c>
      <c r="S42" s="10">
        <f>+S37-S39+S40</f>
        <v>231</v>
      </c>
      <c r="T42" s="10">
        <f>SUM(R42:S42)</f>
        <v>411</v>
      </c>
    </row>
    <row r="43" spans="1:20" x14ac:dyDescent="0.2">
      <c r="A43" s="56" t="s">
        <v>47</v>
      </c>
      <c r="B43" s="9"/>
      <c r="C43" s="9"/>
      <c r="D43" s="9"/>
      <c r="E43" s="3"/>
      <c r="F43" s="10">
        <v>5</v>
      </c>
      <c r="G43" s="10">
        <v>5</v>
      </c>
      <c r="H43" s="10">
        <v>3</v>
      </c>
      <c r="I43" s="10">
        <v>5</v>
      </c>
      <c r="J43" s="10">
        <f>SUM(F43:I43)</f>
        <v>18</v>
      </c>
      <c r="K43" s="10"/>
      <c r="L43" s="10">
        <v>2</v>
      </c>
      <c r="M43" s="10">
        <v>3</v>
      </c>
      <c r="N43" s="10">
        <v>3</v>
      </c>
      <c r="O43" s="10">
        <v>3</v>
      </c>
      <c r="P43" s="10">
        <f>SUM(L43:O43)</f>
        <v>11</v>
      </c>
      <c r="Q43" s="10"/>
      <c r="R43" s="10">
        <v>2</v>
      </c>
      <c r="S43" s="10">
        <v>4</v>
      </c>
      <c r="T43" s="10">
        <f>SUM(R43:S43)</f>
        <v>6</v>
      </c>
    </row>
    <row r="44" spans="1:20" x14ac:dyDescent="0.2">
      <c r="A44" s="8"/>
      <c r="B44" s="9"/>
      <c r="C44" s="9"/>
      <c r="D44" s="9"/>
      <c r="Q44" s="9"/>
    </row>
    <row r="45" spans="1:20" x14ac:dyDescent="0.2">
      <c r="A45" s="57" t="s">
        <v>80</v>
      </c>
      <c r="B45" s="24"/>
      <c r="C45" s="24"/>
      <c r="D45" s="24"/>
      <c r="F45" s="25">
        <f>+F42-F43</f>
        <v>211</v>
      </c>
      <c r="G45" s="25">
        <f>+G42-G43</f>
        <v>221</v>
      </c>
      <c r="H45" s="25">
        <f>+H42-H43</f>
        <v>239</v>
      </c>
      <c r="I45" s="25">
        <f>+I42-I43</f>
        <v>281</v>
      </c>
      <c r="J45" s="25">
        <f>+J42-J43</f>
        <v>952</v>
      </c>
      <c r="L45" s="25">
        <f>+L42-L43</f>
        <v>183</v>
      </c>
      <c r="M45" s="25">
        <f>+M42-M43</f>
        <v>257</v>
      </c>
      <c r="N45" s="25">
        <f>+N42-N43</f>
        <v>223</v>
      </c>
      <c r="O45" s="25">
        <f>+O42-O43</f>
        <v>264</v>
      </c>
      <c r="P45" s="25">
        <f>+P42-P43</f>
        <v>927</v>
      </c>
      <c r="Q45" s="9"/>
      <c r="R45" s="25">
        <f>+R42-R43</f>
        <v>178</v>
      </c>
      <c r="S45" s="25">
        <f>+S42-S43</f>
        <v>227</v>
      </c>
      <c r="T45" s="11">
        <f>SUM(R45:S45)</f>
        <v>405</v>
      </c>
    </row>
    <row r="46" spans="1:20" x14ac:dyDescent="0.2">
      <c r="A46" s="74"/>
      <c r="B46" s="9"/>
      <c r="C46" s="9"/>
      <c r="D46" s="9"/>
      <c r="F46" s="75"/>
      <c r="G46" s="75"/>
      <c r="H46" s="75"/>
      <c r="I46" s="75"/>
      <c r="J46" s="75"/>
      <c r="L46" s="75"/>
      <c r="M46" s="75"/>
      <c r="N46" s="75"/>
      <c r="O46" s="75"/>
      <c r="P46" s="75"/>
      <c r="Q46" s="9"/>
      <c r="R46" s="75"/>
      <c r="S46" s="75"/>
      <c r="T46" s="75"/>
    </row>
    <row r="47" spans="1:20" x14ac:dyDescent="0.2">
      <c r="A47" s="1" t="s">
        <v>32</v>
      </c>
      <c r="B47" s="9"/>
      <c r="C47" s="9"/>
      <c r="D47" s="9"/>
      <c r="F47" s="75"/>
      <c r="G47" s="75"/>
      <c r="H47" s="75"/>
      <c r="I47" s="75"/>
      <c r="J47" s="75"/>
      <c r="L47" s="75"/>
      <c r="M47" s="75"/>
      <c r="N47" s="75"/>
      <c r="O47" s="75"/>
      <c r="P47" s="75"/>
      <c r="Q47" s="9"/>
      <c r="R47" s="75"/>
      <c r="S47" s="75"/>
      <c r="T47" s="75"/>
    </row>
    <row r="48" spans="1:20" x14ac:dyDescent="0.2">
      <c r="A48" s="1"/>
      <c r="C48" s="33" t="s">
        <v>57</v>
      </c>
      <c r="D48" s="87"/>
      <c r="F48" s="34"/>
      <c r="G48" s="34"/>
      <c r="H48" s="34"/>
      <c r="I48" s="34"/>
      <c r="J48" s="34"/>
      <c r="L48" s="34"/>
      <c r="M48" s="35"/>
      <c r="N48" s="35"/>
      <c r="O48" s="35"/>
      <c r="P48" s="35"/>
      <c r="Q48" s="2"/>
      <c r="R48" s="35"/>
      <c r="S48" s="35"/>
    </row>
    <row r="49" spans="1:20" x14ac:dyDescent="0.2">
      <c r="A49" s="1"/>
      <c r="C49" s="33" t="s">
        <v>102</v>
      </c>
      <c r="D49" s="87"/>
      <c r="F49" s="10">
        <v>-6</v>
      </c>
      <c r="G49" s="10">
        <v>-6</v>
      </c>
      <c r="H49" s="10">
        <v>-6</v>
      </c>
      <c r="I49" s="10">
        <v>0</v>
      </c>
      <c r="J49" s="10">
        <v>-24</v>
      </c>
      <c r="L49" s="10">
        <v>-6</v>
      </c>
      <c r="M49" s="10">
        <v>0</v>
      </c>
      <c r="N49" s="10">
        <v>-6</v>
      </c>
      <c r="O49" s="10">
        <v>0</v>
      </c>
      <c r="P49" s="10">
        <v>-24</v>
      </c>
      <c r="Q49" s="10"/>
      <c r="R49" s="10">
        <v>0</v>
      </c>
      <c r="S49" s="10">
        <v>0</v>
      </c>
      <c r="T49" s="10">
        <v>0</v>
      </c>
    </row>
    <row r="50" spans="1:20" x14ac:dyDescent="0.2">
      <c r="A50" s="1"/>
      <c r="C50" s="37" t="s">
        <v>59</v>
      </c>
      <c r="D50" s="88"/>
      <c r="F50" s="31">
        <v>0.73</v>
      </c>
      <c r="G50" s="31">
        <v>0.78</v>
      </c>
      <c r="H50" s="31">
        <v>0.88</v>
      </c>
      <c r="I50" s="31">
        <v>1.08</v>
      </c>
      <c r="J50" s="31">
        <v>3.45</v>
      </c>
      <c r="L50" s="31">
        <v>0.69</v>
      </c>
      <c r="M50" s="31">
        <v>0.98</v>
      </c>
      <c r="N50" s="31">
        <v>0.84</v>
      </c>
      <c r="O50" s="31">
        <v>1</v>
      </c>
      <c r="P50" s="31">
        <v>3.53</v>
      </c>
      <c r="Q50" s="2"/>
      <c r="R50" s="31">
        <v>0.67</v>
      </c>
      <c r="S50" s="31">
        <v>0.87</v>
      </c>
      <c r="T50" s="31">
        <v>1.54</v>
      </c>
    </row>
    <row r="51" spans="1:20" x14ac:dyDescent="0.2">
      <c r="C51" s="33" t="s">
        <v>101</v>
      </c>
      <c r="D51" s="33"/>
      <c r="F51" s="10">
        <v>282</v>
      </c>
      <c r="G51" s="10">
        <v>276</v>
      </c>
      <c r="H51" s="10">
        <v>263</v>
      </c>
      <c r="I51" s="10">
        <v>262</v>
      </c>
      <c r="J51" s="10">
        <v>269</v>
      </c>
      <c r="L51" s="10">
        <v>255</v>
      </c>
      <c r="M51" s="10">
        <v>262</v>
      </c>
      <c r="N51" s="10">
        <v>256</v>
      </c>
      <c r="O51" s="10">
        <v>264</v>
      </c>
      <c r="P51" s="10">
        <v>256</v>
      </c>
      <c r="Q51" s="2"/>
      <c r="R51" s="10">
        <v>263</v>
      </c>
      <c r="S51" s="10">
        <v>263</v>
      </c>
      <c r="T51" s="10">
        <v>263</v>
      </c>
    </row>
    <row r="52" spans="1:20" s="26" customFormat="1" x14ac:dyDescent="0.2">
      <c r="A52" s="81"/>
      <c r="B52" s="82"/>
      <c r="C52" s="82"/>
      <c r="D52" s="82"/>
      <c r="F52" s="83"/>
      <c r="G52" s="83"/>
      <c r="H52" s="83"/>
      <c r="I52" s="83"/>
      <c r="J52" s="83"/>
      <c r="L52" s="83"/>
      <c r="M52" s="83"/>
      <c r="N52" s="83"/>
      <c r="O52" s="83"/>
      <c r="P52" s="83"/>
      <c r="Q52" s="82"/>
      <c r="R52" s="83"/>
      <c r="S52" s="83"/>
      <c r="T52" s="83"/>
    </row>
    <row r="53" spans="1:20" x14ac:dyDescent="0.2">
      <c r="A53" s="1" t="s">
        <v>83</v>
      </c>
      <c r="Q53" s="2"/>
    </row>
    <row r="54" spans="1:20" x14ac:dyDescent="0.2">
      <c r="A54" s="1"/>
      <c r="Q54" s="2"/>
    </row>
    <row r="55" spans="1:20" x14ac:dyDescent="0.2">
      <c r="A55" s="38" t="s">
        <v>35</v>
      </c>
      <c r="B55" s="39"/>
      <c r="C55" s="39" t="s">
        <v>36</v>
      </c>
      <c r="D55" s="39"/>
      <c r="F55" s="40">
        <f t="shared" ref="F55:J58" si="7">F19/F7</f>
        <v>0.40289069557362239</v>
      </c>
      <c r="G55" s="40">
        <f t="shared" si="7"/>
        <v>0.36514522821576761</v>
      </c>
      <c r="H55" s="40">
        <f t="shared" si="7"/>
        <v>0.37190812720848054</v>
      </c>
      <c r="I55" s="40">
        <f t="shared" si="7"/>
        <v>0.36747967479674798</v>
      </c>
      <c r="J55" s="40">
        <f t="shared" si="7"/>
        <v>0.37633718442447583</v>
      </c>
      <c r="L55" s="40">
        <f t="shared" ref="L55:P58" si="8">L19/L7</f>
        <v>0.39082751744765704</v>
      </c>
      <c r="M55" s="40">
        <f t="shared" si="8"/>
        <v>0.38277087033747781</v>
      </c>
      <c r="N55" s="40">
        <f t="shared" si="8"/>
        <v>0.39072847682119205</v>
      </c>
      <c r="O55" s="40">
        <f t="shared" si="8"/>
        <v>0.38305383936451898</v>
      </c>
      <c r="P55" s="40">
        <f t="shared" si="8"/>
        <v>0.38666357953229913</v>
      </c>
      <c r="Q55" s="40"/>
      <c r="R55" s="40">
        <f t="shared" ref="R55:T58" si="9">R19/R7</f>
        <v>0.39636752136752135</v>
      </c>
      <c r="S55" s="40">
        <f t="shared" si="9"/>
        <v>0.38910891089108912</v>
      </c>
      <c r="T55" s="40">
        <f t="shared" si="9"/>
        <v>0.39260020554984582</v>
      </c>
    </row>
    <row r="56" spans="1:20" x14ac:dyDescent="0.2">
      <c r="A56" s="39"/>
      <c r="B56" s="39"/>
      <c r="C56" s="42" t="s">
        <v>67</v>
      </c>
      <c r="D56" s="39"/>
      <c r="F56" s="40">
        <f t="shared" si="7"/>
        <v>0.40186335403726708</v>
      </c>
      <c r="G56" s="40">
        <f t="shared" si="7"/>
        <v>0.41799265605875152</v>
      </c>
      <c r="H56" s="40">
        <f t="shared" si="7"/>
        <v>0.40854047163798596</v>
      </c>
      <c r="I56" s="40">
        <f t="shared" si="7"/>
        <v>0.41605392156862747</v>
      </c>
      <c r="J56" s="40">
        <f t="shared" si="7"/>
        <v>0.41117145073700545</v>
      </c>
      <c r="L56" s="40">
        <f t="shared" si="8"/>
        <v>0.38783518639633746</v>
      </c>
      <c r="M56" s="40">
        <f t="shared" si="8"/>
        <v>0.4056782334384858</v>
      </c>
      <c r="N56" s="40">
        <f t="shared" si="8"/>
        <v>0.39355271994627267</v>
      </c>
      <c r="O56" s="40">
        <f t="shared" si="8"/>
        <v>0.40748031496062992</v>
      </c>
      <c r="P56" s="40">
        <f t="shared" si="8"/>
        <v>0.3987269463032479</v>
      </c>
      <c r="Q56" s="40"/>
      <c r="R56" s="40">
        <f t="shared" si="9"/>
        <v>0.39042995839112343</v>
      </c>
      <c r="S56" s="40">
        <f t="shared" si="9"/>
        <v>0.41200269723533378</v>
      </c>
      <c r="T56" s="40">
        <f t="shared" si="9"/>
        <v>0.40136752136752135</v>
      </c>
    </row>
    <row r="57" spans="1:20" x14ac:dyDescent="0.2">
      <c r="A57" s="39"/>
      <c r="B57" s="39"/>
      <c r="C57" s="39" t="s">
        <v>37</v>
      </c>
      <c r="D57" s="39"/>
      <c r="F57" s="40">
        <f t="shared" si="7"/>
        <v>0.6333333333333333</v>
      </c>
      <c r="G57" s="40">
        <f t="shared" si="7"/>
        <v>0.63218390804597702</v>
      </c>
      <c r="H57" s="40">
        <f t="shared" si="7"/>
        <v>0.61176470588235299</v>
      </c>
      <c r="I57" s="40">
        <f t="shared" si="7"/>
        <v>0.61904761904761907</v>
      </c>
      <c r="J57" s="40">
        <f t="shared" si="7"/>
        <v>0.62427745664739887</v>
      </c>
      <c r="L57" s="40">
        <f t="shared" si="8"/>
        <v>0.60240963855421692</v>
      </c>
      <c r="M57" s="40">
        <f t="shared" si="8"/>
        <v>0.6097560975609756</v>
      </c>
      <c r="N57" s="40">
        <f t="shared" si="8"/>
        <v>0.61445783132530118</v>
      </c>
      <c r="O57" s="40">
        <f t="shared" si="8"/>
        <v>0.59740259740259738</v>
      </c>
      <c r="P57" s="40">
        <f t="shared" si="8"/>
        <v>0.60615384615384615</v>
      </c>
      <c r="Q57" s="40"/>
      <c r="R57" s="40">
        <f t="shared" si="9"/>
        <v>0.56578947368421051</v>
      </c>
      <c r="S57" s="40">
        <f t="shared" si="9"/>
        <v>0.55405405405405406</v>
      </c>
      <c r="T57" s="40">
        <f t="shared" si="9"/>
        <v>0.56000000000000005</v>
      </c>
    </row>
    <row r="58" spans="1:20" x14ac:dyDescent="0.2">
      <c r="A58" s="39"/>
      <c r="B58" s="39"/>
      <c r="C58" s="39" t="s">
        <v>38</v>
      </c>
      <c r="D58" s="39"/>
      <c r="F58" s="40">
        <f t="shared" si="7"/>
        <v>0.40969006056287854</v>
      </c>
      <c r="G58" s="40">
        <f t="shared" si="7"/>
        <v>0.40259740259740262</v>
      </c>
      <c r="H58" s="40">
        <f t="shared" si="7"/>
        <v>0.39985642498205315</v>
      </c>
      <c r="I58" s="40">
        <f t="shared" si="7"/>
        <v>0.40156143923964699</v>
      </c>
      <c r="J58" s="40">
        <f t="shared" si="7"/>
        <v>0.40340165721761884</v>
      </c>
      <c r="L58" s="40">
        <f t="shared" si="8"/>
        <v>0.39579349904397704</v>
      </c>
      <c r="M58" s="40">
        <f t="shared" si="8"/>
        <v>0.40243465807375584</v>
      </c>
      <c r="N58" s="40">
        <f t="shared" si="8"/>
        <v>0.39939140357550401</v>
      </c>
      <c r="O58" s="40">
        <f t="shared" si="8"/>
        <v>0.40270665691294805</v>
      </c>
      <c r="P58" s="40">
        <f t="shared" si="8"/>
        <v>0.40014854702441743</v>
      </c>
      <c r="Q58" s="40"/>
      <c r="R58" s="40">
        <f t="shared" si="9"/>
        <v>0.39812550937245311</v>
      </c>
      <c r="S58" s="40">
        <f t="shared" si="9"/>
        <v>0.40708998831320609</v>
      </c>
      <c r="T58" s="40">
        <f t="shared" si="9"/>
        <v>0.40270862378012351</v>
      </c>
    </row>
    <row r="59" spans="1:20" x14ac:dyDescent="0.2">
      <c r="A59" s="39"/>
      <c r="B59" s="39"/>
      <c r="C59" s="39"/>
      <c r="D59" s="39"/>
      <c r="F59" s="43"/>
      <c r="G59" s="43"/>
      <c r="H59" s="43"/>
      <c r="I59" s="43"/>
      <c r="J59" s="43"/>
      <c r="L59" s="43"/>
      <c r="M59" s="43"/>
      <c r="N59" s="43"/>
      <c r="O59" s="43"/>
      <c r="P59" s="43"/>
      <c r="Q59" s="2"/>
      <c r="R59" s="43"/>
      <c r="S59" s="43"/>
      <c r="T59" s="43"/>
    </row>
    <row r="60" spans="1:20" x14ac:dyDescent="0.2">
      <c r="A60" s="38" t="s">
        <v>39</v>
      </c>
      <c r="B60" s="39"/>
      <c r="C60" s="39"/>
      <c r="D60" s="39"/>
      <c r="F60" s="44">
        <f>F28/F10</f>
        <v>0.2561453509084432</v>
      </c>
      <c r="G60" s="44">
        <f>G28/G10</f>
        <v>0.24914559125085442</v>
      </c>
      <c r="H60" s="44">
        <f>H28/H10</f>
        <v>0.23833452979181621</v>
      </c>
      <c r="I60" s="44">
        <f>I28/I10</f>
        <v>0.23727087576374745</v>
      </c>
      <c r="J60" s="44">
        <f>J28/J10</f>
        <v>0.24518098560837331</v>
      </c>
      <c r="K60" s="44"/>
      <c r="L60" s="44">
        <f>L28/L10</f>
        <v>0.26003824091778205</v>
      </c>
      <c r="M60" s="44">
        <f>M28/M10</f>
        <v>0.24239169351951306</v>
      </c>
      <c r="N60" s="44">
        <f>N28/N10</f>
        <v>0.24724229745150247</v>
      </c>
      <c r="O60" s="44">
        <f>O28/O10</f>
        <v>0.2307973664959766</v>
      </c>
      <c r="P60" s="44">
        <f>P28/P10</f>
        <v>0.24491690650821651</v>
      </c>
      <c r="Q60" s="44"/>
      <c r="R60" s="44">
        <f>R28/R10</f>
        <v>0.25794621026894865</v>
      </c>
      <c r="S60" s="44">
        <f>S28/S10</f>
        <v>0.24308531359563693</v>
      </c>
      <c r="T60" s="44">
        <f>T28/T10</f>
        <v>0.25034853614817765</v>
      </c>
    </row>
    <row r="61" spans="1:20" x14ac:dyDescent="0.2">
      <c r="A61" s="45" t="s">
        <v>52</v>
      </c>
      <c r="B61" s="46"/>
      <c r="C61" s="46"/>
      <c r="D61" s="46"/>
      <c r="F61" s="47">
        <f>F39/F37</f>
        <v>0.24621212121212122</v>
      </c>
      <c r="G61" s="47">
        <f t="shared" ref="G61:S61" si="10">G39/G37</f>
        <v>0.23954372623574144</v>
      </c>
      <c r="H61" s="47">
        <f t="shared" si="10"/>
        <v>0.25650557620817843</v>
      </c>
      <c r="I61" s="47">
        <f t="shared" si="10"/>
        <v>0.22054380664652568</v>
      </c>
      <c r="J61" s="47">
        <f t="shared" si="10"/>
        <v>0.23957409050576753</v>
      </c>
      <c r="L61" s="47">
        <f t="shared" si="10"/>
        <v>0.21354166666666666</v>
      </c>
      <c r="M61" s="47">
        <f t="shared" si="10"/>
        <v>0.18531468531468531</v>
      </c>
      <c r="N61" s="47">
        <f t="shared" si="10"/>
        <v>0.23012552301255229</v>
      </c>
      <c r="O61" s="47">
        <f t="shared" si="10"/>
        <v>0.21052631578947367</v>
      </c>
      <c r="P61" s="47">
        <f t="shared" si="10"/>
        <v>0.20861900097943192</v>
      </c>
      <c r="Q61" s="47"/>
      <c r="R61" s="47">
        <f t="shared" si="10"/>
        <v>0.27461139896373055</v>
      </c>
      <c r="S61" s="47">
        <f t="shared" si="10"/>
        <v>0.27017543859649124</v>
      </c>
      <c r="T61" s="47">
        <f t="shared" ref="T61" si="11">T39/T37</f>
        <v>0.27196652719665271</v>
      </c>
    </row>
    <row r="62" spans="1:20" x14ac:dyDescent="0.2">
      <c r="A62" s="45"/>
      <c r="B62" s="46"/>
      <c r="C62" s="46"/>
      <c r="D62" s="46"/>
      <c r="F62" s="47"/>
      <c r="G62" s="47"/>
      <c r="H62" s="47"/>
      <c r="I62" s="47"/>
      <c r="J62" s="47"/>
      <c r="L62" s="44"/>
      <c r="M62" s="44"/>
      <c r="N62" s="44"/>
      <c r="O62" s="44"/>
      <c r="P62" s="47"/>
      <c r="Q62" s="2"/>
      <c r="R62" s="47"/>
      <c r="S62" s="47"/>
    </row>
    <row r="63" spans="1:20" x14ac:dyDescent="0.2">
      <c r="A63" s="8" t="s">
        <v>54</v>
      </c>
      <c r="B63" s="9"/>
      <c r="C63" s="9"/>
      <c r="D63" s="9"/>
      <c r="Q63" s="2"/>
    </row>
    <row r="64" spans="1:20" x14ac:dyDescent="0.2">
      <c r="A64" s="61" t="s">
        <v>71</v>
      </c>
      <c r="B64" s="9"/>
      <c r="C64" s="9"/>
      <c r="D64" s="9"/>
      <c r="F64" s="12">
        <f>'P&amp;L GAAP'!F35</f>
        <v>11</v>
      </c>
      <c r="G64" s="12">
        <f>'P&amp;L GAAP'!G35</f>
        <v>9</v>
      </c>
      <c r="H64" s="12">
        <f>'P&amp;L GAAP'!H35</f>
        <v>11</v>
      </c>
      <c r="I64" s="12">
        <f>'P&amp;L GAAP'!I35</f>
        <v>-4</v>
      </c>
      <c r="J64" s="12">
        <f>'P&amp;L GAAP'!J35</f>
        <v>27</v>
      </c>
      <c r="L64" s="12">
        <f>'P&amp;L GAAP'!L35</f>
        <v>100</v>
      </c>
      <c r="M64" s="12">
        <f>'P&amp;L GAAP'!M35</f>
        <v>47</v>
      </c>
      <c r="N64" s="12">
        <f>'P&amp;L GAAP'!N35</f>
        <v>25</v>
      </c>
      <c r="O64" s="12">
        <f>'P&amp;L GAAP'!O35</f>
        <v>92</v>
      </c>
      <c r="P64" s="12">
        <f>'P&amp;L GAAP'!P35</f>
        <v>264</v>
      </c>
      <c r="Q64" s="2"/>
      <c r="R64" s="16">
        <f>'P&amp;L GAAP'!R35</f>
        <v>120</v>
      </c>
      <c r="S64" s="16">
        <f>'P&amp;L GAAP'!S35</f>
        <v>40</v>
      </c>
      <c r="T64" s="10">
        <f t="shared" ref="T64:T70" si="12">SUM(R64:S64)</f>
        <v>160</v>
      </c>
    </row>
    <row r="65" spans="1:20" x14ac:dyDescent="0.2">
      <c r="A65" s="61" t="s">
        <v>72</v>
      </c>
      <c r="B65" s="9"/>
      <c r="C65" s="9"/>
      <c r="D65" s="9"/>
      <c r="F65" s="12">
        <f>'P&amp;L GAAP'!F36</f>
        <v>16</v>
      </c>
      <c r="G65" s="12">
        <f>'P&amp;L GAAP'!G36</f>
        <v>15</v>
      </c>
      <c r="H65" s="12">
        <f>'P&amp;L GAAP'!H36</f>
        <v>15</v>
      </c>
      <c r="I65" s="12">
        <f>'P&amp;L GAAP'!I36</f>
        <v>14</v>
      </c>
      <c r="J65" s="12">
        <f>'P&amp;L GAAP'!J36</f>
        <v>60</v>
      </c>
      <c r="L65" s="12">
        <f>'P&amp;L GAAP'!L36</f>
        <v>14</v>
      </c>
      <c r="M65" s="12">
        <f>'P&amp;L GAAP'!M36</f>
        <v>16</v>
      </c>
      <c r="N65" s="12">
        <f>'P&amp;L GAAP'!N36</f>
        <v>14</v>
      </c>
      <c r="O65" s="12">
        <f>'P&amp;L GAAP'!O36</f>
        <v>14</v>
      </c>
      <c r="P65" s="12">
        <f>'P&amp;L GAAP'!P36</f>
        <v>58</v>
      </c>
      <c r="Q65" s="2"/>
      <c r="R65" s="16">
        <f>'P&amp;L GAAP'!R36</f>
        <v>14</v>
      </c>
      <c r="S65" s="16">
        <f>'P&amp;L GAAP'!S36</f>
        <v>15</v>
      </c>
      <c r="T65" s="10">
        <f t="shared" si="12"/>
        <v>29</v>
      </c>
    </row>
    <row r="66" spans="1:20" x14ac:dyDescent="0.2">
      <c r="A66" s="61" t="s">
        <v>73</v>
      </c>
      <c r="B66" s="9"/>
      <c r="C66" s="9"/>
      <c r="D66" s="9"/>
      <c r="F66" s="12">
        <v>42</v>
      </c>
      <c r="G66" s="12">
        <v>10</v>
      </c>
      <c r="H66" s="12">
        <v>30</v>
      </c>
      <c r="I66" s="12">
        <v>34</v>
      </c>
      <c r="J66" s="12">
        <f t="shared" ref="J66:J71" si="13">SUM(F66:I66)</f>
        <v>116</v>
      </c>
      <c r="L66" s="12">
        <v>46</v>
      </c>
      <c r="M66" s="12">
        <v>32</v>
      </c>
      <c r="N66" s="12">
        <v>34</v>
      </c>
      <c r="O66" s="12">
        <v>19</v>
      </c>
      <c r="P66" s="12">
        <v>131</v>
      </c>
      <c r="Q66" s="2"/>
      <c r="R66" s="16">
        <v>62</v>
      </c>
      <c r="S66" s="16">
        <v>37</v>
      </c>
      <c r="T66" s="10">
        <f t="shared" si="12"/>
        <v>99</v>
      </c>
    </row>
    <row r="67" spans="1:20" x14ac:dyDescent="0.2">
      <c r="A67" s="50" t="s">
        <v>70</v>
      </c>
      <c r="B67" s="46"/>
      <c r="C67" s="46"/>
      <c r="D67" s="46"/>
      <c r="F67" s="12">
        <v>1</v>
      </c>
      <c r="G67" s="12">
        <v>1</v>
      </c>
      <c r="H67" s="12">
        <v>2</v>
      </c>
      <c r="I67" s="12">
        <v>0</v>
      </c>
      <c r="J67" s="12">
        <f t="shared" si="13"/>
        <v>4</v>
      </c>
      <c r="L67" s="12">
        <v>0</v>
      </c>
      <c r="M67" s="12">
        <v>1</v>
      </c>
      <c r="N67" s="12">
        <v>2</v>
      </c>
      <c r="O67" s="12">
        <v>0</v>
      </c>
      <c r="P67" s="12">
        <f>SUM(L67:O67)</f>
        <v>3</v>
      </c>
      <c r="Q67" s="10"/>
      <c r="R67" s="10">
        <v>0</v>
      </c>
      <c r="S67" s="10">
        <v>3</v>
      </c>
      <c r="T67" s="10">
        <f t="shared" si="12"/>
        <v>3</v>
      </c>
    </row>
    <row r="68" spans="1:20" x14ac:dyDescent="0.2">
      <c r="A68" s="50" t="s">
        <v>65</v>
      </c>
      <c r="B68" s="46"/>
      <c r="C68" s="46"/>
      <c r="D68" s="46"/>
      <c r="F68" s="12">
        <v>0</v>
      </c>
      <c r="G68" s="12">
        <v>0</v>
      </c>
      <c r="H68" s="12">
        <v>0</v>
      </c>
      <c r="I68" s="12">
        <v>0</v>
      </c>
      <c r="J68" s="12">
        <f t="shared" si="13"/>
        <v>0</v>
      </c>
      <c r="L68" s="12">
        <v>0</v>
      </c>
      <c r="M68" s="12">
        <v>0</v>
      </c>
      <c r="N68" s="12">
        <v>0</v>
      </c>
      <c r="O68" s="12">
        <v>0</v>
      </c>
      <c r="P68" s="12">
        <f t="shared" ref="P68:P71" si="14">SUM(L68:O68)</f>
        <v>0</v>
      </c>
      <c r="Q68" s="10"/>
      <c r="R68" s="10">
        <v>13</v>
      </c>
      <c r="S68" s="10">
        <v>0</v>
      </c>
      <c r="T68" s="10">
        <f t="shared" si="12"/>
        <v>13</v>
      </c>
    </row>
    <row r="69" spans="1:20" x14ac:dyDescent="0.2">
      <c r="A69" s="50" t="s">
        <v>75</v>
      </c>
      <c r="B69" s="46"/>
      <c r="C69" s="46"/>
      <c r="D69" s="46"/>
      <c r="F69" s="12">
        <v>0</v>
      </c>
      <c r="G69" s="12">
        <v>0</v>
      </c>
      <c r="H69" s="12">
        <v>0</v>
      </c>
      <c r="I69" s="12">
        <v>0</v>
      </c>
      <c r="J69" s="12">
        <f t="shared" si="13"/>
        <v>0</v>
      </c>
      <c r="L69" s="12" t="s">
        <v>76</v>
      </c>
      <c r="M69" s="12" t="s">
        <v>76</v>
      </c>
      <c r="N69" s="12" t="s">
        <v>76</v>
      </c>
      <c r="O69" s="12" t="s">
        <v>76</v>
      </c>
      <c r="P69" s="12">
        <f t="shared" si="14"/>
        <v>0</v>
      </c>
      <c r="Q69" s="10" t="s">
        <v>76</v>
      </c>
      <c r="R69" s="10">
        <v>-16</v>
      </c>
      <c r="S69" s="10">
        <v>0</v>
      </c>
      <c r="T69" s="10">
        <f t="shared" si="12"/>
        <v>-16</v>
      </c>
    </row>
    <row r="70" spans="1:20" x14ac:dyDescent="0.2">
      <c r="A70" s="50" t="s">
        <v>74</v>
      </c>
      <c r="B70" s="46"/>
      <c r="C70" s="46"/>
      <c r="D70" s="46"/>
      <c r="F70" s="12">
        <v>-25</v>
      </c>
      <c r="G70" s="12">
        <v>-15</v>
      </c>
      <c r="H70" s="12">
        <v>-22</v>
      </c>
      <c r="I70" s="12">
        <v>-15</v>
      </c>
      <c r="J70" s="12">
        <f t="shared" si="13"/>
        <v>-77</v>
      </c>
      <c r="L70" s="12">
        <v>-43</v>
      </c>
      <c r="M70" s="12">
        <v>-35</v>
      </c>
      <c r="N70" s="12">
        <v>-27</v>
      </c>
      <c r="O70" s="12">
        <v>-46</v>
      </c>
      <c r="P70" s="12">
        <f t="shared" si="14"/>
        <v>-151</v>
      </c>
      <c r="Q70" s="10"/>
      <c r="R70" s="16">
        <v>-61</v>
      </c>
      <c r="S70" s="16">
        <v>-34</v>
      </c>
      <c r="T70" s="10">
        <f t="shared" si="12"/>
        <v>-95</v>
      </c>
    </row>
    <row r="71" spans="1:20" x14ac:dyDescent="0.2">
      <c r="A71" s="72" t="s">
        <v>81</v>
      </c>
      <c r="B71" s="46"/>
      <c r="C71" s="46"/>
      <c r="D71" s="46"/>
      <c r="F71" s="73">
        <f>SUM(F64:F70)</f>
        <v>45</v>
      </c>
      <c r="G71" s="73">
        <f>SUM(G64:G70)</f>
        <v>20</v>
      </c>
      <c r="H71" s="73">
        <f>SUM(H64:H70)</f>
        <v>36</v>
      </c>
      <c r="I71" s="73">
        <f>SUM(I64:I70)</f>
        <v>29</v>
      </c>
      <c r="J71" s="73">
        <f t="shared" si="13"/>
        <v>130</v>
      </c>
      <c r="L71" s="73">
        <f>SUM(L64:L70)</f>
        <v>117</v>
      </c>
      <c r="M71" s="73">
        <f>SUM(M64:M70)</f>
        <v>61</v>
      </c>
      <c r="N71" s="73">
        <f>SUM(N64:N70)</f>
        <v>48</v>
      </c>
      <c r="O71" s="73">
        <f>SUM(O64:O70)</f>
        <v>79</v>
      </c>
      <c r="P71" s="73">
        <f t="shared" si="14"/>
        <v>305</v>
      </c>
      <c r="Q71" s="10"/>
      <c r="R71" s="73">
        <f>SUM(R64:R70)</f>
        <v>132</v>
      </c>
      <c r="S71" s="73">
        <f>SUM(S64:S70)</f>
        <v>61</v>
      </c>
      <c r="T71" s="73">
        <f>SUM(T64:T70)</f>
        <v>193</v>
      </c>
    </row>
    <row r="72" spans="1:20" x14ac:dyDescent="0.2">
      <c r="A72" s="46"/>
      <c r="B72" s="46"/>
      <c r="C72" s="46"/>
      <c r="D72" s="46"/>
      <c r="Q72" s="48"/>
    </row>
    <row r="73" spans="1:20" s="85" customFormat="1" x14ac:dyDescent="0.2">
      <c r="A73" s="84" t="str">
        <f>'P&amp;L GAAP'!A86:P86</f>
        <v>*For those periods that exclude the preferred stock dividend the average shares for the calculations of diluted EPS include 7 million shares associated with our Series A or Series B convertible preferred stock.</v>
      </c>
      <c r="B73" s="84"/>
      <c r="C73" s="84"/>
      <c r="D73" s="84"/>
      <c r="Q73" s="86"/>
    </row>
    <row r="74" spans="1:20" s="79" customFormat="1" x14ac:dyDescent="0.2">
      <c r="A74" s="78"/>
      <c r="B74" s="78"/>
      <c r="C74" s="78"/>
      <c r="D74" s="78"/>
    </row>
    <row r="75" spans="1:20" s="79" customFormat="1" x14ac:dyDescent="0.2">
      <c r="A75" s="78"/>
      <c r="B75" s="78"/>
      <c r="C75" s="78"/>
      <c r="D75" s="78"/>
      <c r="Q75" s="80"/>
    </row>
    <row r="76" spans="1:20" s="79" customFormat="1" ht="37.5" customHeight="1" x14ac:dyDescent="0.2">
      <c r="A76" s="126"/>
      <c r="B76" s="126"/>
      <c r="C76" s="126"/>
      <c r="D76" s="126"/>
    </row>
    <row r="77" spans="1:20" x14ac:dyDescent="0.2">
      <c r="A77" s="66"/>
      <c r="B77" s="46"/>
      <c r="C77" s="46"/>
      <c r="D77" s="46"/>
      <c r="Q77" s="48"/>
    </row>
    <row r="78" spans="1:20" x14ac:dyDescent="0.2">
      <c r="A78" s="46"/>
      <c r="B78" s="46"/>
      <c r="C78" s="46"/>
      <c r="D78" s="46"/>
      <c r="Q78" s="48"/>
    </row>
    <row r="79" spans="1:20" x14ac:dyDescent="0.2">
      <c r="A79" s="46"/>
      <c r="B79" s="46"/>
      <c r="C79" s="46"/>
      <c r="D79" s="46"/>
      <c r="Q79" s="48"/>
    </row>
    <row r="80" spans="1:20" x14ac:dyDescent="0.2">
      <c r="A80" s="46"/>
      <c r="B80" s="46"/>
      <c r="C80" s="46"/>
      <c r="D80" s="46"/>
      <c r="Q80" s="48"/>
    </row>
    <row r="81" spans="1:17" x14ac:dyDescent="0.2">
      <c r="A81" s="46"/>
      <c r="B81" s="46"/>
      <c r="C81" s="46"/>
      <c r="D81" s="46"/>
      <c r="Q81" s="48"/>
    </row>
    <row r="82" spans="1:17" x14ac:dyDescent="0.2">
      <c r="A82" s="46"/>
      <c r="B82" s="46"/>
      <c r="C82" s="46"/>
      <c r="D82" s="46"/>
      <c r="Q82" s="48"/>
    </row>
    <row r="83" spans="1:17" x14ac:dyDescent="0.2">
      <c r="A83" s="46"/>
      <c r="B83" s="46"/>
      <c r="C83" s="46"/>
      <c r="D83" s="46"/>
      <c r="Q83" s="48"/>
    </row>
    <row r="84" spans="1:17" x14ac:dyDescent="0.2">
      <c r="A84" s="46"/>
      <c r="B84" s="46"/>
      <c r="C84" s="46"/>
      <c r="D84" s="46"/>
      <c r="Q84" s="48"/>
    </row>
    <row r="85" spans="1:17" x14ac:dyDescent="0.2">
      <c r="A85" s="46"/>
      <c r="B85" s="46"/>
      <c r="C85" s="46"/>
      <c r="D85" s="46"/>
      <c r="Q85" s="48"/>
    </row>
    <row r="86" spans="1:17" x14ac:dyDescent="0.2">
      <c r="A86" s="46"/>
      <c r="B86" s="46"/>
      <c r="C86" s="46"/>
      <c r="D86" s="46"/>
      <c r="Q86" s="48"/>
    </row>
    <row r="87" spans="1:17" x14ac:dyDescent="0.2">
      <c r="A87" s="46"/>
      <c r="B87" s="46"/>
      <c r="C87" s="46"/>
      <c r="D87" s="46"/>
      <c r="Q87" s="48"/>
    </row>
    <row r="88" spans="1:17" x14ac:dyDescent="0.2">
      <c r="A88" s="46"/>
      <c r="B88" s="46"/>
      <c r="C88" s="46"/>
      <c r="D88" s="46"/>
      <c r="Q88" s="48"/>
    </row>
    <row r="89" spans="1:17" x14ac:dyDescent="0.2">
      <c r="A89" s="46"/>
      <c r="B89" s="46"/>
      <c r="C89" s="46"/>
      <c r="D89" s="46"/>
      <c r="Q89" s="48"/>
    </row>
    <row r="90" spans="1:17" x14ac:dyDescent="0.2">
      <c r="A90" s="46"/>
      <c r="B90" s="46"/>
      <c r="C90" s="46"/>
      <c r="D90" s="46"/>
      <c r="Q90" s="48"/>
    </row>
    <row r="91" spans="1:17" x14ac:dyDescent="0.2">
      <c r="A91" s="46"/>
      <c r="B91" s="46"/>
      <c r="C91" s="46"/>
      <c r="D91" s="46"/>
      <c r="Q91" s="48"/>
    </row>
    <row r="92" spans="1:17" x14ac:dyDescent="0.2">
      <c r="A92" s="46"/>
      <c r="B92" s="46"/>
      <c r="C92" s="46"/>
      <c r="D92" s="46"/>
      <c r="Q92" s="48"/>
    </row>
    <row r="93" spans="1:17" x14ac:dyDescent="0.2">
      <c r="A93" s="46"/>
      <c r="B93" s="46"/>
      <c r="C93" s="46"/>
      <c r="D93" s="46"/>
      <c r="Q93" s="48"/>
    </row>
    <row r="94" spans="1:17" x14ac:dyDescent="0.2">
      <c r="A94" s="46"/>
      <c r="B94" s="46"/>
      <c r="C94" s="46"/>
      <c r="D94" s="46"/>
      <c r="Q94" s="48"/>
    </row>
    <row r="95" spans="1:17" x14ac:dyDescent="0.2">
      <c r="A95" s="46"/>
      <c r="B95" s="46"/>
      <c r="C95" s="46"/>
      <c r="D95" s="46"/>
      <c r="Q95" s="48"/>
    </row>
    <row r="96" spans="1:17" x14ac:dyDescent="0.2">
      <c r="A96" s="46"/>
      <c r="B96" s="46"/>
      <c r="C96" s="46"/>
      <c r="D96" s="46"/>
      <c r="Q96" s="48"/>
    </row>
    <row r="97" spans="1:17" x14ac:dyDescent="0.2">
      <c r="A97" s="46"/>
      <c r="B97" s="46"/>
      <c r="C97" s="46"/>
      <c r="D97" s="46"/>
      <c r="Q97" s="48"/>
    </row>
    <row r="98" spans="1:17" x14ac:dyDescent="0.2">
      <c r="A98" s="46"/>
      <c r="B98" s="46"/>
      <c r="C98" s="46"/>
      <c r="D98" s="46"/>
      <c r="Q98" s="48"/>
    </row>
    <row r="99" spans="1:17" x14ac:dyDescent="0.2">
      <c r="A99" s="46"/>
      <c r="B99" s="46"/>
      <c r="C99" s="46"/>
      <c r="D99" s="46"/>
      <c r="Q99" s="48"/>
    </row>
    <row r="100" spans="1:17" x14ac:dyDescent="0.2">
      <c r="A100" s="46"/>
      <c r="B100" s="46"/>
      <c r="C100" s="46"/>
      <c r="D100" s="46"/>
      <c r="Q100" s="48"/>
    </row>
    <row r="101" spans="1:17" x14ac:dyDescent="0.2">
      <c r="A101" s="46"/>
      <c r="B101" s="46"/>
      <c r="C101" s="46"/>
      <c r="D101" s="46"/>
      <c r="Q101" s="48"/>
    </row>
    <row r="102" spans="1:17" x14ac:dyDescent="0.2">
      <c r="A102" s="46"/>
      <c r="B102" s="46"/>
      <c r="C102" s="46"/>
      <c r="D102" s="46"/>
      <c r="Q102" s="48"/>
    </row>
    <row r="103" spans="1:17" x14ac:dyDescent="0.2">
      <c r="A103" s="46"/>
      <c r="B103" s="46"/>
      <c r="C103" s="46"/>
      <c r="D103" s="46"/>
      <c r="Q103" s="48"/>
    </row>
    <row r="104" spans="1:17" x14ac:dyDescent="0.2">
      <c r="A104" s="46"/>
      <c r="B104" s="46"/>
      <c r="C104" s="46"/>
      <c r="D104" s="46"/>
      <c r="Q104" s="48"/>
    </row>
    <row r="105" spans="1:17" x14ac:dyDescent="0.2">
      <c r="A105" s="46"/>
      <c r="B105" s="46"/>
      <c r="C105" s="46"/>
      <c r="D105" s="46"/>
      <c r="Q105" s="48"/>
    </row>
    <row r="106" spans="1:17" x14ac:dyDescent="0.2">
      <c r="A106" s="46"/>
      <c r="B106" s="46"/>
      <c r="C106" s="46"/>
      <c r="D106" s="46"/>
      <c r="Q106" s="48"/>
    </row>
    <row r="107" spans="1:17" x14ac:dyDescent="0.2">
      <c r="A107" s="46"/>
      <c r="B107" s="46"/>
      <c r="C107" s="46"/>
      <c r="D107" s="46"/>
      <c r="Q107" s="48"/>
    </row>
    <row r="108" spans="1:17" x14ac:dyDescent="0.2">
      <c r="A108" s="46"/>
      <c r="B108" s="46"/>
      <c r="C108" s="46"/>
      <c r="D108" s="46"/>
      <c r="Q108" s="48"/>
    </row>
    <row r="109" spans="1:17" x14ac:dyDescent="0.2">
      <c r="A109" s="46"/>
      <c r="B109" s="46"/>
      <c r="C109" s="46"/>
      <c r="D109" s="46"/>
      <c r="Q109" s="48"/>
    </row>
    <row r="110" spans="1:17" x14ac:dyDescent="0.2">
      <c r="A110" s="46"/>
      <c r="B110" s="46"/>
      <c r="C110" s="46"/>
      <c r="D110" s="46"/>
      <c r="Q110" s="48"/>
    </row>
    <row r="111" spans="1:17" x14ac:dyDescent="0.2">
      <c r="A111" s="46"/>
      <c r="B111" s="46"/>
      <c r="C111" s="46"/>
      <c r="D111" s="46"/>
      <c r="Q111" s="48"/>
    </row>
    <row r="112" spans="1:17" x14ac:dyDescent="0.2">
      <c r="A112" s="46"/>
      <c r="B112" s="46"/>
      <c r="C112" s="46"/>
      <c r="D112" s="46"/>
      <c r="Q112" s="48"/>
    </row>
    <row r="113" spans="1:17" x14ac:dyDescent="0.2">
      <c r="A113" s="46"/>
      <c r="B113" s="46"/>
      <c r="C113" s="46"/>
      <c r="D113" s="46"/>
      <c r="Q113" s="48"/>
    </row>
    <row r="114" spans="1:17" x14ac:dyDescent="0.2">
      <c r="A114" s="46"/>
      <c r="B114" s="46"/>
      <c r="C114" s="46"/>
      <c r="D114" s="46"/>
      <c r="Q114" s="48"/>
    </row>
    <row r="115" spans="1:17" x14ac:dyDescent="0.2">
      <c r="A115" s="46"/>
      <c r="B115" s="46"/>
      <c r="C115" s="46"/>
      <c r="D115" s="46"/>
      <c r="Q115" s="48"/>
    </row>
    <row r="116" spans="1:17" x14ac:dyDescent="0.2">
      <c r="A116" s="46"/>
      <c r="B116" s="46"/>
      <c r="C116" s="46"/>
      <c r="D116" s="46"/>
      <c r="Q116" s="48"/>
    </row>
    <row r="117" spans="1:17" x14ac:dyDescent="0.2">
      <c r="A117" s="46"/>
      <c r="B117" s="46"/>
      <c r="C117" s="46"/>
      <c r="D117" s="46"/>
      <c r="Q117" s="48"/>
    </row>
    <row r="118" spans="1:17" x14ac:dyDescent="0.2">
      <c r="A118" s="46"/>
      <c r="B118" s="46"/>
      <c r="C118" s="46"/>
      <c r="D118" s="46"/>
      <c r="Q118" s="48"/>
    </row>
    <row r="119" spans="1:17" x14ac:dyDescent="0.2">
      <c r="A119" s="46"/>
      <c r="B119" s="46"/>
      <c r="C119" s="46"/>
      <c r="D119" s="46"/>
      <c r="Q119" s="48"/>
    </row>
    <row r="120" spans="1:17" x14ac:dyDescent="0.2">
      <c r="A120" s="46"/>
      <c r="B120" s="46"/>
      <c r="C120" s="46"/>
      <c r="D120" s="46"/>
      <c r="Q120" s="48"/>
    </row>
    <row r="121" spans="1:17" x14ac:dyDescent="0.2">
      <c r="A121" s="46"/>
      <c r="B121" s="46"/>
      <c r="C121" s="46"/>
      <c r="D121" s="46"/>
      <c r="Q121" s="48"/>
    </row>
    <row r="122" spans="1:17" x14ac:dyDescent="0.2">
      <c r="A122" s="46"/>
      <c r="B122" s="46"/>
      <c r="C122" s="46"/>
      <c r="D122" s="46"/>
      <c r="Q122" s="48"/>
    </row>
    <row r="123" spans="1:17" x14ac:dyDescent="0.2">
      <c r="A123" s="46"/>
      <c r="B123" s="46"/>
      <c r="C123" s="46"/>
      <c r="D123" s="46"/>
      <c r="Q123" s="48"/>
    </row>
    <row r="124" spans="1:17" x14ac:dyDescent="0.2">
      <c r="A124" s="46"/>
      <c r="B124" s="46"/>
      <c r="C124" s="46"/>
      <c r="D124" s="46"/>
      <c r="Q124" s="48"/>
    </row>
    <row r="125" spans="1:17" x14ac:dyDescent="0.2">
      <c r="A125" s="46"/>
      <c r="B125" s="46"/>
      <c r="C125" s="46"/>
      <c r="D125" s="46"/>
      <c r="Q125" s="48"/>
    </row>
    <row r="126" spans="1:17" x14ac:dyDescent="0.2">
      <c r="A126" s="46"/>
      <c r="B126" s="46"/>
      <c r="C126" s="46"/>
      <c r="D126" s="46"/>
      <c r="Q126" s="48"/>
    </row>
    <row r="127" spans="1:17" x14ac:dyDescent="0.2">
      <c r="A127" s="46"/>
      <c r="B127" s="46"/>
      <c r="C127" s="46"/>
      <c r="D127" s="46"/>
      <c r="Q127" s="48"/>
    </row>
    <row r="128" spans="1:17" x14ac:dyDescent="0.2">
      <c r="A128" s="46"/>
      <c r="B128" s="46"/>
      <c r="C128" s="46"/>
      <c r="D128" s="46"/>
      <c r="Q128" s="48"/>
    </row>
    <row r="129" spans="1:17" x14ac:dyDescent="0.2">
      <c r="A129" s="46"/>
      <c r="B129" s="46"/>
      <c r="C129" s="46"/>
      <c r="D129" s="46"/>
      <c r="Q129" s="48"/>
    </row>
    <row r="130" spans="1:17" x14ac:dyDescent="0.2">
      <c r="A130" s="46"/>
      <c r="B130" s="46"/>
      <c r="C130" s="46"/>
      <c r="D130" s="46"/>
      <c r="Q130" s="48"/>
    </row>
    <row r="131" spans="1:17" x14ac:dyDescent="0.2">
      <c r="A131" s="46"/>
      <c r="B131" s="46"/>
      <c r="C131" s="46"/>
      <c r="D131" s="46"/>
      <c r="Q131" s="48"/>
    </row>
    <row r="132" spans="1:17" x14ac:dyDescent="0.2">
      <c r="A132" s="46"/>
      <c r="B132" s="46"/>
      <c r="C132" s="46"/>
      <c r="D132" s="46"/>
      <c r="Q132" s="48"/>
    </row>
    <row r="133" spans="1:17" x14ac:dyDescent="0.2">
      <c r="A133" s="46"/>
      <c r="B133" s="46"/>
      <c r="C133" s="46"/>
      <c r="D133" s="46"/>
      <c r="Q133" s="48"/>
    </row>
    <row r="134" spans="1:17" x14ac:dyDescent="0.2">
      <c r="A134" s="46"/>
      <c r="B134" s="46"/>
      <c r="C134" s="46"/>
      <c r="D134" s="46"/>
      <c r="Q134" s="48"/>
    </row>
    <row r="135" spans="1:17" x14ac:dyDescent="0.2">
      <c r="A135" s="46"/>
      <c r="B135" s="46"/>
      <c r="C135" s="46"/>
      <c r="D135" s="46"/>
      <c r="Q135" s="48"/>
    </row>
    <row r="136" spans="1:17" x14ac:dyDescent="0.2">
      <c r="A136" s="46"/>
      <c r="B136" s="46"/>
      <c r="C136" s="46"/>
      <c r="D136" s="46"/>
      <c r="Q136" s="48"/>
    </row>
    <row r="137" spans="1:17" x14ac:dyDescent="0.2">
      <c r="A137" s="46"/>
      <c r="B137" s="46"/>
      <c r="C137" s="46"/>
      <c r="D137" s="46"/>
      <c r="Q137" s="48"/>
    </row>
    <row r="138" spans="1:17" x14ac:dyDescent="0.2">
      <c r="A138" s="46"/>
      <c r="B138" s="46"/>
      <c r="C138" s="46"/>
      <c r="D138" s="46"/>
      <c r="Q138" s="48"/>
    </row>
    <row r="139" spans="1:17" x14ac:dyDescent="0.2">
      <c r="A139" s="46"/>
      <c r="B139" s="46"/>
      <c r="C139" s="46"/>
      <c r="D139" s="46"/>
      <c r="Q139" s="48"/>
    </row>
    <row r="140" spans="1:17" x14ac:dyDescent="0.2">
      <c r="A140" s="46"/>
      <c r="B140" s="46"/>
      <c r="C140" s="46"/>
      <c r="D140" s="46"/>
      <c r="Q140" s="48"/>
    </row>
    <row r="141" spans="1:17" x14ac:dyDescent="0.2">
      <c r="A141" s="46"/>
      <c r="B141" s="46"/>
      <c r="C141" s="46"/>
      <c r="D141" s="46"/>
      <c r="Q141" s="48"/>
    </row>
    <row r="142" spans="1:17" x14ac:dyDescent="0.2">
      <c r="A142" s="46"/>
      <c r="B142" s="46"/>
      <c r="C142" s="46"/>
      <c r="D142" s="46"/>
      <c r="Q142" s="48"/>
    </row>
    <row r="143" spans="1:17" x14ac:dyDescent="0.2">
      <c r="A143" s="46"/>
      <c r="B143" s="46"/>
      <c r="C143" s="46"/>
      <c r="D143" s="46"/>
      <c r="Q143" s="48"/>
    </row>
    <row r="144" spans="1:17" x14ac:dyDescent="0.2">
      <c r="A144" s="46"/>
      <c r="B144" s="46"/>
      <c r="C144" s="46"/>
      <c r="D144" s="46"/>
      <c r="Q144" s="48"/>
    </row>
    <row r="145" spans="1:17" x14ac:dyDescent="0.2">
      <c r="A145" s="46"/>
      <c r="B145" s="46"/>
      <c r="C145" s="46"/>
      <c r="D145" s="46"/>
      <c r="Q145" s="48"/>
    </row>
    <row r="146" spans="1:17" x14ac:dyDescent="0.2">
      <c r="A146" s="46"/>
      <c r="B146" s="46"/>
      <c r="C146" s="46"/>
      <c r="D146" s="46"/>
      <c r="Q146" s="48"/>
    </row>
    <row r="147" spans="1:17" x14ac:dyDescent="0.2">
      <c r="A147" s="46"/>
      <c r="B147" s="46"/>
      <c r="C147" s="46"/>
      <c r="D147" s="46"/>
      <c r="Q147" s="48"/>
    </row>
    <row r="148" spans="1:17" x14ac:dyDescent="0.2">
      <c r="A148" s="46"/>
      <c r="B148" s="46"/>
      <c r="C148" s="46"/>
      <c r="D148" s="46"/>
      <c r="Q148" s="48"/>
    </row>
    <row r="149" spans="1:17" x14ac:dyDescent="0.2">
      <c r="A149" s="46"/>
      <c r="B149" s="46"/>
      <c r="C149" s="46"/>
      <c r="D149" s="46"/>
      <c r="Q149" s="48"/>
    </row>
    <row r="150" spans="1:17" x14ac:dyDescent="0.2">
      <c r="A150" s="46"/>
      <c r="B150" s="46"/>
      <c r="C150" s="46"/>
      <c r="D150" s="46"/>
      <c r="Q150" s="48"/>
    </row>
    <row r="151" spans="1:17" x14ac:dyDescent="0.2">
      <c r="A151" s="46"/>
      <c r="B151" s="46"/>
      <c r="C151" s="46"/>
      <c r="D151" s="46"/>
      <c r="Q151" s="48"/>
    </row>
    <row r="152" spans="1:17" x14ac:dyDescent="0.2">
      <c r="A152" s="46"/>
      <c r="B152" s="46"/>
      <c r="C152" s="46"/>
      <c r="D152" s="46"/>
      <c r="Q152" s="48"/>
    </row>
    <row r="153" spans="1:17" x14ac:dyDescent="0.2">
      <c r="A153" s="46"/>
      <c r="B153" s="46"/>
      <c r="C153" s="46"/>
      <c r="D153" s="46"/>
      <c r="Q153" s="48"/>
    </row>
    <row r="154" spans="1:17" x14ac:dyDescent="0.2">
      <c r="A154" s="46"/>
      <c r="B154" s="46"/>
      <c r="C154" s="46"/>
      <c r="D154" s="46"/>
      <c r="Q154" s="48"/>
    </row>
    <row r="155" spans="1:17" x14ac:dyDescent="0.2">
      <c r="A155" s="46"/>
      <c r="B155" s="46"/>
      <c r="C155" s="46"/>
      <c r="D155" s="46"/>
      <c r="Q155" s="48"/>
    </row>
    <row r="156" spans="1:17" x14ac:dyDescent="0.2">
      <c r="A156" s="46"/>
      <c r="B156" s="46"/>
      <c r="C156" s="46"/>
      <c r="D156" s="46"/>
      <c r="Q156" s="48"/>
    </row>
    <row r="157" spans="1:17" x14ac:dyDescent="0.2">
      <c r="A157" s="46"/>
      <c r="B157" s="46"/>
      <c r="C157" s="46"/>
      <c r="D157" s="46"/>
      <c r="Q157" s="48"/>
    </row>
    <row r="158" spans="1:17" x14ac:dyDescent="0.2">
      <c r="A158" s="46"/>
      <c r="B158" s="46"/>
      <c r="C158" s="46"/>
      <c r="D158" s="46"/>
      <c r="Q158" s="48"/>
    </row>
    <row r="159" spans="1:17" x14ac:dyDescent="0.2">
      <c r="A159" s="46"/>
      <c r="B159" s="46"/>
      <c r="C159" s="46"/>
      <c r="D159" s="46"/>
      <c r="Q159" s="48"/>
    </row>
    <row r="160" spans="1:17" x14ac:dyDescent="0.2">
      <c r="A160" s="46"/>
      <c r="B160" s="46"/>
      <c r="C160" s="46"/>
      <c r="D160" s="46"/>
      <c r="Q160" s="48"/>
    </row>
    <row r="161" spans="1:17" x14ac:dyDescent="0.2">
      <c r="A161" s="46"/>
      <c r="B161" s="46"/>
      <c r="C161" s="46"/>
      <c r="D161" s="46"/>
      <c r="Q161" s="48"/>
    </row>
    <row r="162" spans="1:17" x14ac:dyDescent="0.2">
      <c r="A162" s="46"/>
      <c r="B162" s="46"/>
      <c r="C162" s="46"/>
      <c r="D162" s="46"/>
      <c r="Q162" s="48"/>
    </row>
    <row r="163" spans="1:17" x14ac:dyDescent="0.2">
      <c r="A163" s="46"/>
      <c r="B163" s="46"/>
      <c r="C163" s="46"/>
      <c r="D163" s="46"/>
      <c r="Q163" s="48"/>
    </row>
    <row r="164" spans="1:17" x14ac:dyDescent="0.2">
      <c r="A164" s="46"/>
      <c r="B164" s="46"/>
      <c r="C164" s="46"/>
      <c r="D164" s="46"/>
      <c r="Q164" s="48"/>
    </row>
    <row r="165" spans="1:17" x14ac:dyDescent="0.2">
      <c r="A165" s="46"/>
      <c r="B165" s="46"/>
      <c r="C165" s="46"/>
      <c r="D165" s="46"/>
      <c r="Q165" s="48"/>
    </row>
    <row r="166" spans="1:17" x14ac:dyDescent="0.2">
      <c r="A166" s="46"/>
      <c r="B166" s="46"/>
      <c r="C166" s="46"/>
      <c r="D166" s="46"/>
      <c r="Q166" s="48"/>
    </row>
    <row r="167" spans="1:17" x14ac:dyDescent="0.2">
      <c r="A167" s="46"/>
      <c r="B167" s="46"/>
      <c r="C167" s="46"/>
      <c r="D167" s="46"/>
      <c r="Q167" s="48"/>
    </row>
    <row r="168" spans="1:17" x14ac:dyDescent="0.2">
      <c r="A168" s="46"/>
      <c r="B168" s="46"/>
      <c r="C168" s="46"/>
      <c r="D168" s="46"/>
    </row>
    <row r="169" spans="1:17" x14ac:dyDescent="0.2">
      <c r="A169" s="46"/>
      <c r="B169" s="46"/>
      <c r="C169" s="46"/>
      <c r="D169" s="46"/>
      <c r="Q169" s="2"/>
    </row>
    <row r="170" spans="1:17" x14ac:dyDescent="0.2">
      <c r="A170" s="46"/>
      <c r="B170" s="46"/>
      <c r="C170" s="46"/>
      <c r="D170" s="46"/>
      <c r="Q170" s="2"/>
    </row>
    <row r="171" spans="1:17" x14ac:dyDescent="0.2">
      <c r="A171" s="46"/>
      <c r="B171" s="46"/>
      <c r="C171" s="46"/>
      <c r="D171" s="46"/>
      <c r="Q171" s="2"/>
    </row>
    <row r="172" spans="1:17" x14ac:dyDescent="0.2">
      <c r="A172" s="46"/>
      <c r="B172" s="46"/>
      <c r="C172" s="46"/>
      <c r="D172" s="46"/>
      <c r="Q172" s="2"/>
    </row>
    <row r="173" spans="1:17" x14ac:dyDescent="0.2">
      <c r="A173" s="46"/>
      <c r="B173" s="46"/>
      <c r="C173" s="46"/>
      <c r="D173" s="46"/>
      <c r="Q173" s="2"/>
    </row>
    <row r="174" spans="1:17" x14ac:dyDescent="0.2">
      <c r="A174" s="46"/>
      <c r="B174" s="46"/>
      <c r="C174" s="46"/>
      <c r="D174" s="46"/>
      <c r="Q174" s="2"/>
    </row>
    <row r="175" spans="1:17" x14ac:dyDescent="0.2">
      <c r="A175" s="46"/>
      <c r="B175" s="46"/>
      <c r="C175" s="46"/>
      <c r="D175" s="46"/>
      <c r="Q175" s="2"/>
    </row>
    <row r="176" spans="1:17" x14ac:dyDescent="0.2">
      <c r="A176" s="46"/>
      <c r="B176" s="46"/>
      <c r="C176" s="46"/>
      <c r="D176" s="46"/>
      <c r="Q176" s="2"/>
    </row>
    <row r="177" spans="1:17" x14ac:dyDescent="0.2">
      <c r="A177" s="46"/>
      <c r="B177" s="46"/>
      <c r="C177" s="46"/>
      <c r="D177" s="46"/>
      <c r="Q177" s="2"/>
    </row>
    <row r="178" spans="1:17" x14ac:dyDescent="0.2">
      <c r="A178" s="46"/>
      <c r="B178" s="46"/>
      <c r="C178" s="46"/>
      <c r="D178" s="46"/>
      <c r="Q178" s="2"/>
    </row>
    <row r="179" spans="1:17" x14ac:dyDescent="0.2">
      <c r="A179" s="46"/>
      <c r="B179" s="46"/>
      <c r="C179" s="46"/>
      <c r="D179" s="46"/>
      <c r="Q179" s="2"/>
    </row>
    <row r="180" spans="1:17" x14ac:dyDescent="0.2">
      <c r="A180" s="46"/>
      <c r="B180" s="46"/>
      <c r="C180" s="46"/>
      <c r="D180" s="46"/>
      <c r="Q180" s="2"/>
    </row>
    <row r="181" spans="1:17" x14ac:dyDescent="0.2">
      <c r="A181" s="46"/>
      <c r="B181" s="46"/>
      <c r="C181" s="46"/>
      <c r="D181" s="46"/>
      <c r="Q181" s="2"/>
    </row>
    <row r="182" spans="1:17" x14ac:dyDescent="0.2">
      <c r="A182" s="46"/>
      <c r="B182" s="46"/>
      <c r="C182" s="46"/>
      <c r="D182" s="46"/>
      <c r="Q182" s="2"/>
    </row>
    <row r="183" spans="1:17" x14ac:dyDescent="0.2">
      <c r="A183" s="46"/>
      <c r="B183" s="46"/>
      <c r="C183" s="46"/>
      <c r="D183" s="46"/>
      <c r="Q183" s="2"/>
    </row>
    <row r="184" spans="1:17" x14ac:dyDescent="0.2">
      <c r="A184" s="46"/>
      <c r="B184" s="46"/>
      <c r="C184" s="46"/>
      <c r="D184" s="46"/>
      <c r="Q184" s="2"/>
    </row>
    <row r="185" spans="1:17" x14ac:dyDescent="0.2">
      <c r="A185" s="46"/>
      <c r="B185" s="46"/>
      <c r="C185" s="46"/>
      <c r="D185" s="46"/>
      <c r="Q185" s="2"/>
    </row>
    <row r="186" spans="1:17" x14ac:dyDescent="0.2">
      <c r="A186" s="46"/>
      <c r="B186" s="46"/>
      <c r="C186" s="46"/>
      <c r="D186" s="46"/>
      <c r="Q186" s="2"/>
    </row>
    <row r="187" spans="1:17" x14ac:dyDescent="0.2">
      <c r="A187" s="46"/>
      <c r="B187" s="46"/>
      <c r="C187" s="46"/>
      <c r="D187" s="46"/>
      <c r="Q187" s="2"/>
    </row>
    <row r="188" spans="1:17" x14ac:dyDescent="0.2">
      <c r="A188" s="46"/>
      <c r="B188" s="46"/>
      <c r="C188" s="46"/>
      <c r="D188" s="46"/>
      <c r="Q188" s="2"/>
    </row>
    <row r="189" spans="1:17" x14ac:dyDescent="0.2">
      <c r="A189" s="46"/>
      <c r="B189" s="46"/>
      <c r="C189" s="46"/>
      <c r="D189" s="46"/>
      <c r="Q189" s="2"/>
    </row>
    <row r="190" spans="1:17" x14ac:dyDescent="0.2">
      <c r="A190" s="46"/>
      <c r="B190" s="46"/>
      <c r="C190" s="46"/>
      <c r="D190" s="46"/>
      <c r="Q190" s="2"/>
    </row>
    <row r="191" spans="1:17" x14ac:dyDescent="0.2">
      <c r="A191" s="46"/>
      <c r="B191" s="46"/>
      <c r="C191" s="46"/>
      <c r="D191" s="46"/>
      <c r="Q191" s="2"/>
    </row>
    <row r="192" spans="1:17" x14ac:dyDescent="0.2">
      <c r="A192" s="46"/>
      <c r="B192" s="46"/>
      <c r="C192" s="46"/>
      <c r="D192" s="46"/>
      <c r="Q192" s="2"/>
    </row>
    <row r="193" spans="1:17" x14ac:dyDescent="0.2">
      <c r="A193" s="46"/>
      <c r="B193" s="46"/>
      <c r="C193" s="46"/>
      <c r="D193" s="46"/>
      <c r="Q193" s="2"/>
    </row>
    <row r="194" spans="1:17" x14ac:dyDescent="0.2">
      <c r="A194" s="46"/>
      <c r="B194" s="46"/>
      <c r="C194" s="46"/>
      <c r="D194" s="46"/>
      <c r="Q194" s="2"/>
    </row>
    <row r="195" spans="1:17" x14ac:dyDescent="0.2">
      <c r="A195" s="46"/>
      <c r="B195" s="46"/>
      <c r="C195" s="46"/>
      <c r="D195" s="46"/>
      <c r="Q195" s="2"/>
    </row>
    <row r="196" spans="1:17" x14ac:dyDescent="0.2">
      <c r="A196" s="46"/>
      <c r="B196" s="46"/>
      <c r="C196" s="46"/>
      <c r="D196" s="46"/>
      <c r="Q196" s="2"/>
    </row>
    <row r="197" spans="1:17" x14ac:dyDescent="0.2">
      <c r="A197" s="46"/>
      <c r="B197" s="46"/>
      <c r="C197" s="46"/>
      <c r="D197" s="46"/>
      <c r="Q197" s="2"/>
    </row>
    <row r="198" spans="1:17" x14ac:dyDescent="0.2">
      <c r="A198" s="46"/>
      <c r="B198" s="46"/>
      <c r="C198" s="46"/>
      <c r="D198" s="46"/>
      <c r="Q198" s="2"/>
    </row>
    <row r="199" spans="1:17" x14ac:dyDescent="0.2">
      <c r="A199" s="46"/>
      <c r="B199" s="46"/>
      <c r="C199" s="46"/>
      <c r="D199" s="46"/>
      <c r="Q199" s="2"/>
    </row>
    <row r="200" spans="1:17" x14ac:dyDescent="0.2">
      <c r="A200" s="46"/>
      <c r="B200" s="46"/>
      <c r="C200" s="46"/>
      <c r="D200" s="46"/>
      <c r="Q200" s="2"/>
    </row>
    <row r="201" spans="1:17" x14ac:dyDescent="0.2">
      <c r="A201" s="46"/>
      <c r="B201" s="46"/>
      <c r="C201" s="46"/>
      <c r="D201" s="46"/>
      <c r="Q201" s="2"/>
    </row>
    <row r="202" spans="1:17" x14ac:dyDescent="0.2">
      <c r="A202" s="46"/>
      <c r="B202" s="46"/>
      <c r="C202" s="46"/>
      <c r="D202" s="46"/>
      <c r="Q202" s="2"/>
    </row>
    <row r="203" spans="1:17" x14ac:dyDescent="0.2">
      <c r="A203" s="46"/>
      <c r="B203" s="46"/>
      <c r="C203" s="46"/>
      <c r="D203" s="46"/>
      <c r="Q203" s="2"/>
    </row>
    <row r="204" spans="1:17" x14ac:dyDescent="0.2">
      <c r="A204" s="46"/>
      <c r="B204" s="46"/>
      <c r="C204" s="46"/>
      <c r="D204" s="46"/>
      <c r="Q204" s="2"/>
    </row>
    <row r="205" spans="1:17" x14ac:dyDescent="0.2">
      <c r="A205" s="46"/>
      <c r="B205" s="46"/>
      <c r="C205" s="46"/>
      <c r="D205" s="46"/>
      <c r="Q205" s="2"/>
    </row>
    <row r="206" spans="1:17" x14ac:dyDescent="0.2">
      <c r="A206" s="46"/>
      <c r="B206" s="46"/>
      <c r="C206" s="46"/>
      <c r="D206" s="46"/>
      <c r="Q206" s="2"/>
    </row>
    <row r="207" spans="1:17" x14ac:dyDescent="0.2">
      <c r="A207" s="46"/>
      <c r="B207" s="46"/>
      <c r="C207" s="46"/>
      <c r="D207" s="46"/>
      <c r="Q207" s="2"/>
    </row>
    <row r="208" spans="1:17" x14ac:dyDescent="0.2">
      <c r="A208" s="46"/>
      <c r="B208" s="46"/>
      <c r="C208" s="46"/>
      <c r="D208" s="46"/>
      <c r="Q208" s="2"/>
    </row>
    <row r="209" spans="1:17" x14ac:dyDescent="0.2">
      <c r="A209" s="46"/>
      <c r="B209" s="46"/>
      <c r="C209" s="46"/>
      <c r="D209" s="46"/>
      <c r="Q209" s="2"/>
    </row>
    <row r="210" spans="1:17" x14ac:dyDescent="0.2">
      <c r="A210" s="46"/>
      <c r="B210" s="46"/>
      <c r="C210" s="46"/>
      <c r="D210" s="46"/>
      <c r="Q210" s="2"/>
    </row>
    <row r="211" spans="1:17" x14ac:dyDescent="0.2">
      <c r="A211" s="46"/>
      <c r="B211" s="46"/>
      <c r="C211" s="46"/>
      <c r="D211" s="46"/>
      <c r="Q211" s="2"/>
    </row>
    <row r="212" spans="1:17" x14ac:dyDescent="0.2">
      <c r="A212" s="46"/>
      <c r="B212" s="46"/>
      <c r="C212" s="46"/>
      <c r="D212" s="46"/>
      <c r="Q212" s="2"/>
    </row>
    <row r="213" spans="1:17" x14ac:dyDescent="0.2">
      <c r="A213" s="46"/>
      <c r="B213" s="46"/>
      <c r="C213" s="46"/>
      <c r="D213" s="46"/>
      <c r="Q213" s="2"/>
    </row>
    <row r="214" spans="1:17" x14ac:dyDescent="0.2">
      <c r="A214" s="46"/>
      <c r="B214" s="46"/>
      <c r="C214" s="46"/>
      <c r="D214" s="46"/>
      <c r="Q214" s="2"/>
    </row>
    <row r="215" spans="1:17" x14ac:dyDescent="0.2">
      <c r="A215" s="46"/>
      <c r="B215" s="46"/>
      <c r="C215" s="46"/>
      <c r="D215" s="46"/>
      <c r="Q215" s="2"/>
    </row>
    <row r="216" spans="1:17" x14ac:dyDescent="0.2">
      <c r="A216" s="46"/>
      <c r="B216" s="46"/>
      <c r="C216" s="46"/>
      <c r="D216" s="46"/>
      <c r="Q216" s="2"/>
    </row>
    <row r="217" spans="1:17" x14ac:dyDescent="0.2">
      <c r="A217" s="46"/>
      <c r="B217" s="46"/>
      <c r="C217" s="46"/>
      <c r="D217" s="46"/>
      <c r="Q217" s="2"/>
    </row>
    <row r="218" spans="1:17" x14ac:dyDescent="0.2">
      <c r="A218" s="46"/>
      <c r="B218" s="46"/>
      <c r="C218" s="46"/>
      <c r="D218" s="46"/>
      <c r="Q218" s="2"/>
    </row>
    <row r="219" spans="1:17" x14ac:dyDescent="0.2">
      <c r="A219" s="46"/>
      <c r="B219" s="46"/>
      <c r="C219" s="46"/>
      <c r="D219" s="46"/>
      <c r="Q219" s="2"/>
    </row>
    <row r="220" spans="1:17" x14ac:dyDescent="0.2">
      <c r="A220" s="46"/>
      <c r="B220" s="46"/>
      <c r="C220" s="46"/>
      <c r="D220" s="46"/>
      <c r="Q220" s="2"/>
    </row>
    <row r="221" spans="1:17" x14ac:dyDescent="0.2">
      <c r="A221" s="46"/>
      <c r="B221" s="46"/>
      <c r="C221" s="46"/>
      <c r="D221" s="46"/>
      <c r="Q221" s="2"/>
    </row>
    <row r="222" spans="1:17" x14ac:dyDescent="0.2">
      <c r="A222" s="46"/>
      <c r="B222" s="46"/>
      <c r="C222" s="46"/>
      <c r="D222" s="46"/>
      <c r="Q222" s="2"/>
    </row>
    <row r="223" spans="1:17" x14ac:dyDescent="0.2">
      <c r="A223" s="46"/>
      <c r="B223" s="46"/>
      <c r="C223" s="46"/>
      <c r="D223" s="46"/>
      <c r="Q223" s="2"/>
    </row>
    <row r="224" spans="1:17" x14ac:dyDescent="0.2">
      <c r="A224" s="46"/>
      <c r="B224" s="46"/>
      <c r="C224" s="46"/>
      <c r="D224" s="46"/>
      <c r="Q224" s="2"/>
    </row>
    <row r="225" spans="1:17" x14ac:dyDescent="0.2">
      <c r="A225" s="46"/>
      <c r="B225" s="46"/>
      <c r="C225" s="46"/>
      <c r="D225" s="46"/>
      <c r="Q225" s="2"/>
    </row>
    <row r="226" spans="1:17" x14ac:dyDescent="0.2">
      <c r="A226" s="46"/>
      <c r="B226" s="46"/>
      <c r="C226" s="46"/>
      <c r="D226" s="46"/>
      <c r="Q226" s="2"/>
    </row>
    <row r="227" spans="1:17" x14ac:dyDescent="0.2">
      <c r="A227" s="46"/>
      <c r="B227" s="46"/>
      <c r="C227" s="46"/>
      <c r="D227" s="46"/>
      <c r="Q227" s="2"/>
    </row>
    <row r="228" spans="1:17" x14ac:dyDescent="0.2">
      <c r="A228" s="46"/>
      <c r="B228" s="46"/>
      <c r="C228" s="46"/>
      <c r="D228" s="46"/>
      <c r="Q228" s="2"/>
    </row>
    <row r="229" spans="1:17" x14ac:dyDescent="0.2">
      <c r="A229" s="46"/>
      <c r="B229" s="46"/>
      <c r="C229" s="46"/>
      <c r="D229" s="46"/>
      <c r="Q229" s="2"/>
    </row>
    <row r="230" spans="1:17" x14ac:dyDescent="0.2">
      <c r="A230" s="46"/>
      <c r="B230" s="46"/>
      <c r="C230" s="46"/>
      <c r="D230" s="46"/>
      <c r="Q230" s="2"/>
    </row>
    <row r="231" spans="1:17" x14ac:dyDescent="0.2">
      <c r="A231" s="46"/>
      <c r="B231" s="46"/>
      <c r="C231" s="46"/>
      <c r="D231" s="46"/>
      <c r="Q231" s="2"/>
    </row>
    <row r="232" spans="1:17" x14ac:dyDescent="0.2">
      <c r="A232" s="46"/>
      <c r="B232" s="46"/>
      <c r="C232" s="46"/>
      <c r="D232" s="46"/>
      <c r="Q232" s="2"/>
    </row>
    <row r="233" spans="1:17" x14ac:dyDescent="0.2">
      <c r="A233" s="46"/>
      <c r="B233" s="46"/>
      <c r="C233" s="46"/>
      <c r="D233" s="46"/>
      <c r="Q233" s="2"/>
    </row>
    <row r="234" spans="1:17" x14ac:dyDescent="0.2">
      <c r="A234" s="46"/>
      <c r="B234" s="46"/>
      <c r="C234" s="46"/>
      <c r="D234" s="46"/>
      <c r="Q234" s="2"/>
    </row>
    <row r="235" spans="1:17" x14ac:dyDescent="0.2">
      <c r="A235" s="46"/>
      <c r="B235" s="46"/>
      <c r="C235" s="46"/>
      <c r="D235" s="46"/>
      <c r="Q235" s="2"/>
    </row>
    <row r="236" spans="1:17" x14ac:dyDescent="0.2">
      <c r="A236" s="46"/>
      <c r="B236" s="46"/>
      <c r="C236" s="46"/>
      <c r="D236" s="46"/>
      <c r="Q236" s="2"/>
    </row>
    <row r="237" spans="1:17" x14ac:dyDescent="0.2">
      <c r="A237" s="46"/>
      <c r="B237" s="46"/>
      <c r="C237" s="46"/>
      <c r="D237" s="46"/>
      <c r="Q237" s="2"/>
    </row>
    <row r="238" spans="1:17" x14ac:dyDescent="0.2">
      <c r="A238" s="46"/>
      <c r="B238" s="46"/>
      <c r="C238" s="46"/>
      <c r="D238" s="46"/>
      <c r="Q238" s="2"/>
    </row>
    <row r="239" spans="1:17" x14ac:dyDescent="0.2">
      <c r="A239" s="46"/>
      <c r="B239" s="46"/>
      <c r="C239" s="46"/>
      <c r="D239" s="46"/>
      <c r="Q239" s="2"/>
    </row>
    <row r="240" spans="1:17" x14ac:dyDescent="0.2">
      <c r="A240" s="46"/>
      <c r="B240" s="46"/>
      <c r="C240" s="46"/>
      <c r="D240" s="46"/>
      <c r="Q240" s="2"/>
    </row>
    <row r="241" spans="1:17" x14ac:dyDescent="0.2">
      <c r="A241" s="46"/>
      <c r="B241" s="46"/>
      <c r="C241" s="46"/>
      <c r="D241" s="46"/>
      <c r="Q241" s="2"/>
    </row>
    <row r="242" spans="1:17" x14ac:dyDescent="0.2">
      <c r="A242" s="46"/>
      <c r="B242" s="46"/>
      <c r="C242" s="46"/>
      <c r="D242" s="46"/>
      <c r="Q242" s="2"/>
    </row>
    <row r="243" spans="1:17" x14ac:dyDescent="0.2">
      <c r="A243" s="46"/>
      <c r="B243" s="46"/>
      <c r="C243" s="46"/>
      <c r="D243" s="46"/>
      <c r="Q243" s="2"/>
    </row>
    <row r="244" spans="1:17" x14ac:dyDescent="0.2">
      <c r="A244" s="46"/>
      <c r="B244" s="46"/>
      <c r="C244" s="46"/>
      <c r="D244" s="46"/>
      <c r="Q244" s="2"/>
    </row>
    <row r="245" spans="1:17" x14ac:dyDescent="0.2">
      <c r="A245" s="46"/>
      <c r="B245" s="46"/>
      <c r="C245" s="46"/>
      <c r="D245" s="46"/>
      <c r="Q245" s="2"/>
    </row>
    <row r="246" spans="1:17" x14ac:dyDescent="0.2">
      <c r="A246" s="46"/>
      <c r="B246" s="46"/>
      <c r="C246" s="46"/>
      <c r="D246" s="46"/>
      <c r="Q246" s="2"/>
    </row>
    <row r="247" spans="1:17" x14ac:dyDescent="0.2">
      <c r="A247" s="46"/>
      <c r="B247" s="46"/>
      <c r="C247" s="46"/>
      <c r="D247" s="46"/>
      <c r="Q247" s="2"/>
    </row>
    <row r="248" spans="1:17" x14ac:dyDescent="0.2">
      <c r="A248" s="46"/>
      <c r="B248" s="46"/>
      <c r="C248" s="46"/>
      <c r="D248" s="46"/>
      <c r="Q248" s="2"/>
    </row>
    <row r="249" spans="1:17" x14ac:dyDescent="0.2">
      <c r="A249" s="46"/>
      <c r="B249" s="46"/>
      <c r="C249" s="46"/>
      <c r="D249" s="46"/>
      <c r="Q249" s="2"/>
    </row>
    <row r="250" spans="1:17" x14ac:dyDescent="0.2">
      <c r="A250" s="46"/>
      <c r="B250" s="46"/>
      <c r="C250" s="46"/>
      <c r="D250" s="46"/>
      <c r="Q250" s="2"/>
    </row>
    <row r="251" spans="1:17" x14ac:dyDescent="0.2">
      <c r="A251" s="46"/>
      <c r="B251" s="46"/>
      <c r="C251" s="46"/>
      <c r="D251" s="46"/>
      <c r="Q251" s="2"/>
    </row>
    <row r="252" spans="1:17" x14ac:dyDescent="0.2">
      <c r="A252" s="46"/>
      <c r="B252" s="46"/>
      <c r="C252" s="46"/>
      <c r="D252" s="46"/>
      <c r="Q252" s="2"/>
    </row>
    <row r="253" spans="1:17" x14ac:dyDescent="0.2">
      <c r="A253" s="46"/>
      <c r="B253" s="46"/>
      <c r="C253" s="46"/>
      <c r="D253" s="46"/>
      <c r="Q253" s="2"/>
    </row>
    <row r="254" spans="1:17" x14ac:dyDescent="0.2">
      <c r="A254" s="46"/>
      <c r="B254" s="46"/>
      <c r="C254" s="46"/>
      <c r="D254" s="46"/>
      <c r="Q254" s="2"/>
    </row>
    <row r="255" spans="1:17" x14ac:dyDescent="0.2">
      <c r="A255" s="46"/>
      <c r="B255" s="46"/>
      <c r="C255" s="46"/>
      <c r="D255" s="46"/>
      <c r="Q255" s="2"/>
    </row>
    <row r="256" spans="1:17" x14ac:dyDescent="0.2">
      <c r="A256" s="46"/>
      <c r="B256" s="46"/>
      <c r="C256" s="46"/>
      <c r="D256" s="46"/>
      <c r="Q256" s="2"/>
    </row>
    <row r="257" spans="1:17" x14ac:dyDescent="0.2">
      <c r="A257" s="46"/>
      <c r="B257" s="46"/>
      <c r="C257" s="46"/>
      <c r="D257" s="46"/>
      <c r="Q257" s="2"/>
    </row>
    <row r="258" spans="1:17" x14ac:dyDescent="0.2">
      <c r="A258" s="46"/>
      <c r="B258" s="46"/>
      <c r="C258" s="46"/>
      <c r="D258" s="46"/>
      <c r="Q258" s="2"/>
    </row>
    <row r="259" spans="1:17" x14ac:dyDescent="0.2">
      <c r="A259" s="46"/>
      <c r="B259" s="46"/>
      <c r="C259" s="46"/>
      <c r="D259" s="46"/>
      <c r="Q259" s="2"/>
    </row>
    <row r="260" spans="1:17" x14ac:dyDescent="0.2">
      <c r="A260" s="46"/>
      <c r="B260" s="46"/>
      <c r="C260" s="46"/>
      <c r="D260" s="46"/>
      <c r="Q260" s="2"/>
    </row>
    <row r="261" spans="1:17" x14ac:dyDescent="0.2">
      <c r="A261" s="46"/>
      <c r="B261" s="46"/>
      <c r="C261" s="46"/>
      <c r="D261" s="46"/>
      <c r="Q261" s="2"/>
    </row>
    <row r="262" spans="1:17" x14ac:dyDescent="0.2">
      <c r="A262" s="46"/>
      <c r="B262" s="46"/>
      <c r="C262" s="46"/>
      <c r="D262" s="46"/>
      <c r="Q262" s="2"/>
    </row>
    <row r="263" spans="1:17" x14ac:dyDescent="0.2">
      <c r="A263" s="46"/>
      <c r="B263" s="46"/>
      <c r="C263" s="46"/>
      <c r="D263" s="46"/>
      <c r="Q263" s="2"/>
    </row>
    <row r="264" spans="1:17" x14ac:dyDescent="0.2">
      <c r="A264" s="46"/>
      <c r="B264" s="46"/>
      <c r="C264" s="46"/>
      <c r="D264" s="46"/>
      <c r="Q264" s="2"/>
    </row>
    <row r="265" spans="1:17" x14ac:dyDescent="0.2">
      <c r="A265" s="46"/>
      <c r="B265" s="46"/>
      <c r="C265" s="46"/>
      <c r="D265" s="46"/>
      <c r="Q265" s="2"/>
    </row>
    <row r="266" spans="1:17" x14ac:dyDescent="0.2">
      <c r="A266" s="46"/>
      <c r="B266" s="46"/>
      <c r="C266" s="46"/>
      <c r="D266" s="46"/>
      <c r="Q266" s="2"/>
    </row>
    <row r="267" spans="1:17" x14ac:dyDescent="0.2">
      <c r="A267" s="46"/>
      <c r="B267" s="46"/>
      <c r="C267" s="46"/>
      <c r="D267" s="46"/>
      <c r="Q267" s="2"/>
    </row>
    <row r="268" spans="1:17" x14ac:dyDescent="0.2">
      <c r="A268" s="46"/>
      <c r="B268" s="46"/>
      <c r="C268" s="46"/>
      <c r="D268" s="46"/>
      <c r="Q268" s="2"/>
    </row>
    <row r="269" spans="1:17" x14ac:dyDescent="0.2">
      <c r="A269" s="46"/>
      <c r="B269" s="46"/>
      <c r="C269" s="46"/>
      <c r="D269" s="46"/>
      <c r="Q269" s="2"/>
    </row>
    <row r="270" spans="1:17" x14ac:dyDescent="0.2">
      <c r="A270" s="46"/>
      <c r="B270" s="46"/>
      <c r="C270" s="46"/>
      <c r="D270" s="46"/>
      <c r="Q270" s="2"/>
    </row>
    <row r="271" spans="1:17" x14ac:dyDescent="0.2">
      <c r="A271" s="46"/>
      <c r="B271" s="46"/>
      <c r="C271" s="46"/>
      <c r="D271" s="46"/>
      <c r="Q271" s="2"/>
    </row>
    <row r="272" spans="1:17" x14ac:dyDescent="0.2">
      <c r="A272" s="46"/>
      <c r="B272" s="46"/>
      <c r="C272" s="46"/>
      <c r="D272" s="46"/>
      <c r="Q272" s="2"/>
    </row>
    <row r="273" spans="1:17" x14ac:dyDescent="0.2">
      <c r="A273" s="46"/>
      <c r="B273" s="46"/>
      <c r="C273" s="46"/>
      <c r="D273" s="46"/>
      <c r="Q273" s="2"/>
    </row>
    <row r="274" spans="1:17" x14ac:dyDescent="0.2">
      <c r="A274" s="46"/>
      <c r="B274" s="46"/>
      <c r="C274" s="46"/>
      <c r="D274" s="46"/>
      <c r="Q274" s="2"/>
    </row>
    <row r="275" spans="1:17" x14ac:dyDescent="0.2">
      <c r="A275" s="46"/>
      <c r="B275" s="46"/>
      <c r="C275" s="46"/>
      <c r="D275" s="46"/>
      <c r="Q275" s="2"/>
    </row>
    <row r="276" spans="1:17" x14ac:dyDescent="0.2">
      <c r="A276" s="46"/>
      <c r="B276" s="46"/>
      <c r="C276" s="46"/>
      <c r="D276" s="46"/>
      <c r="Q276" s="2"/>
    </row>
    <row r="277" spans="1:17" x14ac:dyDescent="0.2">
      <c r="A277" s="46"/>
      <c r="B277" s="46"/>
      <c r="C277" s="46"/>
      <c r="D277" s="46"/>
      <c r="Q277" s="2"/>
    </row>
  </sheetData>
  <sheetProtection sheet="1" objects="1" scenarios="1"/>
  <mergeCells count="5">
    <mergeCell ref="F4:J4"/>
    <mergeCell ref="L4:P4"/>
    <mergeCell ref="A28:D28"/>
    <mergeCell ref="R4:T4"/>
    <mergeCell ref="A76:D76"/>
  </mergeCells>
  <printOptions horizontalCentered="1"/>
  <pageMargins left="0.5" right="0.5" top="0.75" bottom="0.75" header="0.3" footer="0.3"/>
  <pageSetup scale="70" fitToHeight="0" orientation="landscape" r:id="rId1"/>
  <headerFooter alignWithMargins="0"/>
  <rowBreaks count="1" manualBreakCount="1">
    <brk id="46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8"/>
  <sheetViews>
    <sheetView workbookViewId="0"/>
  </sheetViews>
  <sheetFormatPr defaultRowHeight="12.75" x14ac:dyDescent="0.2"/>
  <cols>
    <col min="1" max="1" width="25.42578125" style="91" customWidth="1"/>
    <col min="2" max="5" width="8.42578125" style="91" bestFit="1" customWidth="1"/>
    <col min="6" max="6" width="9.7109375" style="91" bestFit="1" customWidth="1"/>
    <col min="7" max="7" width="3.42578125" style="91" customWidth="1"/>
    <col min="8" max="9" width="8.42578125" style="91" bestFit="1" customWidth="1"/>
    <col min="10" max="10" width="8.28515625" style="91" customWidth="1"/>
    <col min="11" max="11" width="3.42578125" style="91" customWidth="1"/>
    <col min="12" max="12" width="10" style="91" bestFit="1" customWidth="1"/>
    <col min="13" max="13" width="9.140625" style="91"/>
    <col min="14" max="14" width="9.140625" style="119"/>
    <col min="15" max="15" width="4.85546875" style="91" customWidth="1"/>
    <col min="16" max="257" width="9.140625" style="91"/>
    <col min="258" max="258" width="24" style="91" customWidth="1"/>
    <col min="259" max="262" width="8.42578125" style="91" bestFit="1" customWidth="1"/>
    <col min="263" max="263" width="9.7109375" style="91" bestFit="1" customWidth="1"/>
    <col min="264" max="264" width="3.42578125" style="91" customWidth="1"/>
    <col min="265" max="266" width="8.42578125" style="91" bestFit="1" customWidth="1"/>
    <col min="267" max="267" width="3.42578125" style="91" customWidth="1"/>
    <col min="268" max="268" width="10" style="91" bestFit="1" customWidth="1"/>
    <col min="269" max="513" width="9.140625" style="91"/>
    <col min="514" max="514" width="24" style="91" customWidth="1"/>
    <col min="515" max="518" width="8.42578125" style="91" bestFit="1" customWidth="1"/>
    <col min="519" max="519" width="9.7109375" style="91" bestFit="1" customWidth="1"/>
    <col min="520" max="520" width="3.42578125" style="91" customWidth="1"/>
    <col min="521" max="522" width="8.42578125" style="91" bestFit="1" customWidth="1"/>
    <col min="523" max="523" width="3.42578125" style="91" customWidth="1"/>
    <col min="524" max="524" width="10" style="91" bestFit="1" customWidth="1"/>
    <col min="525" max="769" width="9.140625" style="91"/>
    <col min="770" max="770" width="24" style="91" customWidth="1"/>
    <col min="771" max="774" width="8.42578125" style="91" bestFit="1" customWidth="1"/>
    <col min="775" max="775" width="9.7109375" style="91" bestFit="1" customWidth="1"/>
    <col min="776" max="776" width="3.42578125" style="91" customWidth="1"/>
    <col min="777" max="778" width="8.42578125" style="91" bestFit="1" customWidth="1"/>
    <col min="779" max="779" width="3.42578125" style="91" customWidth="1"/>
    <col min="780" max="780" width="10" style="91" bestFit="1" customWidth="1"/>
    <col min="781" max="1025" width="9.140625" style="91"/>
    <col min="1026" max="1026" width="24" style="91" customWidth="1"/>
    <col min="1027" max="1030" width="8.42578125" style="91" bestFit="1" customWidth="1"/>
    <col min="1031" max="1031" width="9.7109375" style="91" bestFit="1" customWidth="1"/>
    <col min="1032" max="1032" width="3.42578125" style="91" customWidth="1"/>
    <col min="1033" max="1034" width="8.42578125" style="91" bestFit="1" customWidth="1"/>
    <col min="1035" max="1035" width="3.42578125" style="91" customWidth="1"/>
    <col min="1036" max="1036" width="10" style="91" bestFit="1" customWidth="1"/>
    <col min="1037" max="1281" width="9.140625" style="91"/>
    <col min="1282" max="1282" width="24" style="91" customWidth="1"/>
    <col min="1283" max="1286" width="8.42578125" style="91" bestFit="1" customWidth="1"/>
    <col min="1287" max="1287" width="9.7109375" style="91" bestFit="1" customWidth="1"/>
    <col min="1288" max="1288" width="3.42578125" style="91" customWidth="1"/>
    <col min="1289" max="1290" width="8.42578125" style="91" bestFit="1" customWidth="1"/>
    <col min="1291" max="1291" width="3.42578125" style="91" customWidth="1"/>
    <col min="1292" max="1292" width="10" style="91" bestFit="1" customWidth="1"/>
    <col min="1293" max="1537" width="9.140625" style="91"/>
    <col min="1538" max="1538" width="24" style="91" customWidth="1"/>
    <col min="1539" max="1542" width="8.42578125" style="91" bestFit="1" customWidth="1"/>
    <col min="1543" max="1543" width="9.7109375" style="91" bestFit="1" customWidth="1"/>
    <col min="1544" max="1544" width="3.42578125" style="91" customWidth="1"/>
    <col min="1545" max="1546" width="8.42578125" style="91" bestFit="1" customWidth="1"/>
    <col min="1547" max="1547" width="3.42578125" style="91" customWidth="1"/>
    <col min="1548" max="1548" width="10" style="91" bestFit="1" customWidth="1"/>
    <col min="1549" max="1793" width="9.140625" style="91"/>
    <col min="1794" max="1794" width="24" style="91" customWidth="1"/>
    <col min="1795" max="1798" width="8.42578125" style="91" bestFit="1" customWidth="1"/>
    <col min="1799" max="1799" width="9.7109375" style="91" bestFit="1" customWidth="1"/>
    <col min="1800" max="1800" width="3.42578125" style="91" customWidth="1"/>
    <col min="1801" max="1802" width="8.42578125" style="91" bestFit="1" customWidth="1"/>
    <col min="1803" max="1803" width="3.42578125" style="91" customWidth="1"/>
    <col min="1804" max="1804" width="10" style="91" bestFit="1" customWidth="1"/>
    <col min="1805" max="2049" width="9.140625" style="91"/>
    <col min="2050" max="2050" width="24" style="91" customWidth="1"/>
    <col min="2051" max="2054" width="8.42578125" style="91" bestFit="1" customWidth="1"/>
    <col min="2055" max="2055" width="9.7109375" style="91" bestFit="1" customWidth="1"/>
    <col min="2056" max="2056" width="3.42578125" style="91" customWidth="1"/>
    <col min="2057" max="2058" width="8.42578125" style="91" bestFit="1" customWidth="1"/>
    <col min="2059" max="2059" width="3.42578125" style="91" customWidth="1"/>
    <col min="2060" max="2060" width="10" style="91" bestFit="1" customWidth="1"/>
    <col min="2061" max="2305" width="9.140625" style="91"/>
    <col min="2306" max="2306" width="24" style="91" customWidth="1"/>
    <col min="2307" max="2310" width="8.42578125" style="91" bestFit="1" customWidth="1"/>
    <col min="2311" max="2311" width="9.7109375" style="91" bestFit="1" customWidth="1"/>
    <col min="2312" max="2312" width="3.42578125" style="91" customWidth="1"/>
    <col min="2313" max="2314" width="8.42578125" style="91" bestFit="1" customWidth="1"/>
    <col min="2315" max="2315" width="3.42578125" style="91" customWidth="1"/>
    <col min="2316" max="2316" width="10" style="91" bestFit="1" customWidth="1"/>
    <col min="2317" max="2561" width="9.140625" style="91"/>
    <col min="2562" max="2562" width="24" style="91" customWidth="1"/>
    <col min="2563" max="2566" width="8.42578125" style="91" bestFit="1" customWidth="1"/>
    <col min="2567" max="2567" width="9.7109375" style="91" bestFit="1" customWidth="1"/>
    <col min="2568" max="2568" width="3.42578125" style="91" customWidth="1"/>
    <col min="2569" max="2570" width="8.42578125" style="91" bestFit="1" customWidth="1"/>
    <col min="2571" max="2571" width="3.42578125" style="91" customWidth="1"/>
    <col min="2572" max="2572" width="10" style="91" bestFit="1" customWidth="1"/>
    <col min="2573" max="2817" width="9.140625" style="91"/>
    <col min="2818" max="2818" width="24" style="91" customWidth="1"/>
    <col min="2819" max="2822" width="8.42578125" style="91" bestFit="1" customWidth="1"/>
    <col min="2823" max="2823" width="9.7109375" style="91" bestFit="1" customWidth="1"/>
    <col min="2824" max="2824" width="3.42578125" style="91" customWidth="1"/>
    <col min="2825" max="2826" width="8.42578125" style="91" bestFit="1" customWidth="1"/>
    <col min="2827" max="2827" width="3.42578125" style="91" customWidth="1"/>
    <col min="2828" max="2828" width="10" style="91" bestFit="1" customWidth="1"/>
    <col min="2829" max="3073" width="9.140625" style="91"/>
    <col min="3074" max="3074" width="24" style="91" customWidth="1"/>
    <col min="3075" max="3078" width="8.42578125" style="91" bestFit="1" customWidth="1"/>
    <col min="3079" max="3079" width="9.7109375" style="91" bestFit="1" customWidth="1"/>
    <col min="3080" max="3080" width="3.42578125" style="91" customWidth="1"/>
    <col min="3081" max="3082" width="8.42578125" style="91" bestFit="1" customWidth="1"/>
    <col min="3083" max="3083" width="3.42578125" style="91" customWidth="1"/>
    <col min="3084" max="3084" width="10" style="91" bestFit="1" customWidth="1"/>
    <col min="3085" max="3329" width="9.140625" style="91"/>
    <col min="3330" max="3330" width="24" style="91" customWidth="1"/>
    <col min="3331" max="3334" width="8.42578125" style="91" bestFit="1" customWidth="1"/>
    <col min="3335" max="3335" width="9.7109375" style="91" bestFit="1" customWidth="1"/>
    <col min="3336" max="3336" width="3.42578125" style="91" customWidth="1"/>
    <col min="3337" max="3338" width="8.42578125" style="91" bestFit="1" customWidth="1"/>
    <col min="3339" max="3339" width="3.42578125" style="91" customWidth="1"/>
    <col min="3340" max="3340" width="10" style="91" bestFit="1" customWidth="1"/>
    <col min="3341" max="3585" width="9.140625" style="91"/>
    <col min="3586" max="3586" width="24" style="91" customWidth="1"/>
    <col min="3587" max="3590" width="8.42578125" style="91" bestFit="1" customWidth="1"/>
    <col min="3591" max="3591" width="9.7109375" style="91" bestFit="1" customWidth="1"/>
    <col min="3592" max="3592" width="3.42578125" style="91" customWidth="1"/>
    <col min="3593" max="3594" width="8.42578125" style="91" bestFit="1" customWidth="1"/>
    <col min="3595" max="3595" width="3.42578125" style="91" customWidth="1"/>
    <col min="3596" max="3596" width="10" style="91" bestFit="1" customWidth="1"/>
    <col min="3597" max="3841" width="9.140625" style="91"/>
    <col min="3842" max="3842" width="24" style="91" customWidth="1"/>
    <col min="3843" max="3846" width="8.42578125" style="91" bestFit="1" customWidth="1"/>
    <col min="3847" max="3847" width="9.7109375" style="91" bestFit="1" customWidth="1"/>
    <col min="3848" max="3848" width="3.42578125" style="91" customWidth="1"/>
    <col min="3849" max="3850" width="8.42578125" style="91" bestFit="1" customWidth="1"/>
    <col min="3851" max="3851" width="3.42578125" style="91" customWidth="1"/>
    <col min="3852" max="3852" width="10" style="91" bestFit="1" customWidth="1"/>
    <col min="3853" max="4097" width="9.140625" style="91"/>
    <col min="4098" max="4098" width="24" style="91" customWidth="1"/>
    <col min="4099" max="4102" width="8.42578125" style="91" bestFit="1" customWidth="1"/>
    <col min="4103" max="4103" width="9.7109375" style="91" bestFit="1" customWidth="1"/>
    <col min="4104" max="4104" width="3.42578125" style="91" customWidth="1"/>
    <col min="4105" max="4106" width="8.42578125" style="91" bestFit="1" customWidth="1"/>
    <col min="4107" max="4107" width="3.42578125" style="91" customWidth="1"/>
    <col min="4108" max="4108" width="10" style="91" bestFit="1" customWidth="1"/>
    <col min="4109" max="4353" width="9.140625" style="91"/>
    <col min="4354" max="4354" width="24" style="91" customWidth="1"/>
    <col min="4355" max="4358" width="8.42578125" style="91" bestFit="1" customWidth="1"/>
    <col min="4359" max="4359" width="9.7109375" style="91" bestFit="1" customWidth="1"/>
    <col min="4360" max="4360" width="3.42578125" style="91" customWidth="1"/>
    <col min="4361" max="4362" width="8.42578125" style="91" bestFit="1" customWidth="1"/>
    <col min="4363" max="4363" width="3.42578125" style="91" customWidth="1"/>
    <col min="4364" max="4364" width="10" style="91" bestFit="1" customWidth="1"/>
    <col min="4365" max="4609" width="9.140625" style="91"/>
    <col min="4610" max="4610" width="24" style="91" customWidth="1"/>
    <col min="4611" max="4614" width="8.42578125" style="91" bestFit="1" customWidth="1"/>
    <col min="4615" max="4615" width="9.7109375" style="91" bestFit="1" customWidth="1"/>
    <col min="4616" max="4616" width="3.42578125" style="91" customWidth="1"/>
    <col min="4617" max="4618" width="8.42578125" style="91" bestFit="1" customWidth="1"/>
    <col min="4619" max="4619" width="3.42578125" style="91" customWidth="1"/>
    <col min="4620" max="4620" width="10" style="91" bestFit="1" customWidth="1"/>
    <col min="4621" max="4865" width="9.140625" style="91"/>
    <col min="4866" max="4866" width="24" style="91" customWidth="1"/>
    <col min="4867" max="4870" width="8.42578125" style="91" bestFit="1" customWidth="1"/>
    <col min="4871" max="4871" width="9.7109375" style="91" bestFit="1" customWidth="1"/>
    <col min="4872" max="4872" width="3.42578125" style="91" customWidth="1"/>
    <col min="4873" max="4874" width="8.42578125" style="91" bestFit="1" customWidth="1"/>
    <col min="4875" max="4875" width="3.42578125" style="91" customWidth="1"/>
    <col min="4876" max="4876" width="10" style="91" bestFit="1" customWidth="1"/>
    <col min="4877" max="5121" width="9.140625" style="91"/>
    <col min="5122" max="5122" width="24" style="91" customWidth="1"/>
    <col min="5123" max="5126" width="8.42578125" style="91" bestFit="1" customWidth="1"/>
    <col min="5127" max="5127" width="9.7109375" style="91" bestFit="1" customWidth="1"/>
    <col min="5128" max="5128" width="3.42578125" style="91" customWidth="1"/>
    <col min="5129" max="5130" width="8.42578125" style="91" bestFit="1" customWidth="1"/>
    <col min="5131" max="5131" width="3.42578125" style="91" customWidth="1"/>
    <col min="5132" max="5132" width="10" style="91" bestFit="1" customWidth="1"/>
    <col min="5133" max="5377" width="9.140625" style="91"/>
    <col min="5378" max="5378" width="24" style="91" customWidth="1"/>
    <col min="5379" max="5382" width="8.42578125" style="91" bestFit="1" customWidth="1"/>
    <col min="5383" max="5383" width="9.7109375" style="91" bestFit="1" customWidth="1"/>
    <col min="5384" max="5384" width="3.42578125" style="91" customWidth="1"/>
    <col min="5385" max="5386" width="8.42578125" style="91" bestFit="1" customWidth="1"/>
    <col min="5387" max="5387" width="3.42578125" style="91" customWidth="1"/>
    <col min="5388" max="5388" width="10" style="91" bestFit="1" customWidth="1"/>
    <col min="5389" max="5633" width="9.140625" style="91"/>
    <col min="5634" max="5634" width="24" style="91" customWidth="1"/>
    <col min="5635" max="5638" width="8.42578125" style="91" bestFit="1" customWidth="1"/>
    <col min="5639" max="5639" width="9.7109375" style="91" bestFit="1" customWidth="1"/>
    <col min="5640" max="5640" width="3.42578125" style="91" customWidth="1"/>
    <col min="5641" max="5642" width="8.42578125" style="91" bestFit="1" customWidth="1"/>
    <col min="5643" max="5643" width="3.42578125" style="91" customWidth="1"/>
    <col min="5644" max="5644" width="10" style="91" bestFit="1" customWidth="1"/>
    <col min="5645" max="5889" width="9.140625" style="91"/>
    <col min="5890" max="5890" width="24" style="91" customWidth="1"/>
    <col min="5891" max="5894" width="8.42578125" style="91" bestFit="1" customWidth="1"/>
    <col min="5895" max="5895" width="9.7109375" style="91" bestFit="1" customWidth="1"/>
    <col min="5896" max="5896" width="3.42578125" style="91" customWidth="1"/>
    <col min="5897" max="5898" width="8.42578125" style="91" bestFit="1" customWidth="1"/>
    <col min="5899" max="5899" width="3.42578125" style="91" customWidth="1"/>
    <col min="5900" max="5900" width="10" style="91" bestFit="1" customWidth="1"/>
    <col min="5901" max="6145" width="9.140625" style="91"/>
    <col min="6146" max="6146" width="24" style="91" customWidth="1"/>
    <col min="6147" max="6150" width="8.42578125" style="91" bestFit="1" customWidth="1"/>
    <col min="6151" max="6151" width="9.7109375" style="91" bestFit="1" customWidth="1"/>
    <col min="6152" max="6152" width="3.42578125" style="91" customWidth="1"/>
    <col min="6153" max="6154" width="8.42578125" style="91" bestFit="1" customWidth="1"/>
    <col min="6155" max="6155" width="3.42578125" style="91" customWidth="1"/>
    <col min="6156" max="6156" width="10" style="91" bestFit="1" customWidth="1"/>
    <col min="6157" max="6401" width="9.140625" style="91"/>
    <col min="6402" max="6402" width="24" style="91" customWidth="1"/>
    <col min="6403" max="6406" width="8.42578125" style="91" bestFit="1" customWidth="1"/>
    <col min="6407" max="6407" width="9.7109375" style="91" bestFit="1" customWidth="1"/>
    <col min="6408" max="6408" width="3.42578125" style="91" customWidth="1"/>
    <col min="6409" max="6410" width="8.42578125" style="91" bestFit="1" customWidth="1"/>
    <col min="6411" max="6411" width="3.42578125" style="91" customWidth="1"/>
    <col min="6412" max="6412" width="10" style="91" bestFit="1" customWidth="1"/>
    <col min="6413" max="6657" width="9.140625" style="91"/>
    <col min="6658" max="6658" width="24" style="91" customWidth="1"/>
    <col min="6659" max="6662" width="8.42578125" style="91" bestFit="1" customWidth="1"/>
    <col min="6663" max="6663" width="9.7109375" style="91" bestFit="1" customWidth="1"/>
    <col min="6664" max="6664" width="3.42578125" style="91" customWidth="1"/>
    <col min="6665" max="6666" width="8.42578125" style="91" bestFit="1" customWidth="1"/>
    <col min="6667" max="6667" width="3.42578125" style="91" customWidth="1"/>
    <col min="6668" max="6668" width="10" style="91" bestFit="1" customWidth="1"/>
    <col min="6669" max="6913" width="9.140625" style="91"/>
    <col min="6914" max="6914" width="24" style="91" customWidth="1"/>
    <col min="6915" max="6918" width="8.42578125" style="91" bestFit="1" customWidth="1"/>
    <col min="6919" max="6919" width="9.7109375" style="91" bestFit="1" customWidth="1"/>
    <col min="6920" max="6920" width="3.42578125" style="91" customWidth="1"/>
    <col min="6921" max="6922" width="8.42578125" style="91" bestFit="1" customWidth="1"/>
    <col min="6923" max="6923" width="3.42578125" style="91" customWidth="1"/>
    <col min="6924" max="6924" width="10" style="91" bestFit="1" customWidth="1"/>
    <col min="6925" max="7169" width="9.140625" style="91"/>
    <col min="7170" max="7170" width="24" style="91" customWidth="1"/>
    <col min="7171" max="7174" width="8.42578125" style="91" bestFit="1" customWidth="1"/>
    <col min="7175" max="7175" width="9.7109375" style="91" bestFit="1" customWidth="1"/>
    <col min="7176" max="7176" width="3.42578125" style="91" customWidth="1"/>
    <col min="7177" max="7178" width="8.42578125" style="91" bestFit="1" customWidth="1"/>
    <col min="7179" max="7179" width="3.42578125" style="91" customWidth="1"/>
    <col min="7180" max="7180" width="10" style="91" bestFit="1" customWidth="1"/>
    <col min="7181" max="7425" width="9.140625" style="91"/>
    <col min="7426" max="7426" width="24" style="91" customWidth="1"/>
    <col min="7427" max="7430" width="8.42578125" style="91" bestFit="1" customWidth="1"/>
    <col min="7431" max="7431" width="9.7109375" style="91" bestFit="1" customWidth="1"/>
    <col min="7432" max="7432" width="3.42578125" style="91" customWidth="1"/>
    <col min="7433" max="7434" width="8.42578125" style="91" bestFit="1" customWidth="1"/>
    <col min="7435" max="7435" width="3.42578125" style="91" customWidth="1"/>
    <col min="7436" max="7436" width="10" style="91" bestFit="1" customWidth="1"/>
    <col min="7437" max="7681" width="9.140625" style="91"/>
    <col min="7682" max="7682" width="24" style="91" customWidth="1"/>
    <col min="7683" max="7686" width="8.42578125" style="91" bestFit="1" customWidth="1"/>
    <col min="7687" max="7687" width="9.7109375" style="91" bestFit="1" customWidth="1"/>
    <col min="7688" max="7688" width="3.42578125" style="91" customWidth="1"/>
    <col min="7689" max="7690" width="8.42578125" style="91" bestFit="1" customWidth="1"/>
    <col min="7691" max="7691" width="3.42578125" style="91" customWidth="1"/>
    <col min="7692" max="7692" width="10" style="91" bestFit="1" customWidth="1"/>
    <col min="7693" max="7937" width="9.140625" style="91"/>
    <col min="7938" max="7938" width="24" style="91" customWidth="1"/>
    <col min="7939" max="7942" width="8.42578125" style="91" bestFit="1" customWidth="1"/>
    <col min="7943" max="7943" width="9.7109375" style="91" bestFit="1" customWidth="1"/>
    <col min="7944" max="7944" width="3.42578125" style="91" customWidth="1"/>
    <col min="7945" max="7946" width="8.42578125" style="91" bestFit="1" customWidth="1"/>
    <col min="7947" max="7947" width="3.42578125" style="91" customWidth="1"/>
    <col min="7948" max="7948" width="10" style="91" bestFit="1" customWidth="1"/>
    <col min="7949" max="8193" width="9.140625" style="91"/>
    <col min="8194" max="8194" width="24" style="91" customWidth="1"/>
    <col min="8195" max="8198" width="8.42578125" style="91" bestFit="1" customWidth="1"/>
    <col min="8199" max="8199" width="9.7109375" style="91" bestFit="1" customWidth="1"/>
    <col min="8200" max="8200" width="3.42578125" style="91" customWidth="1"/>
    <col min="8201" max="8202" width="8.42578125" style="91" bestFit="1" customWidth="1"/>
    <col min="8203" max="8203" width="3.42578125" style="91" customWidth="1"/>
    <col min="8204" max="8204" width="10" style="91" bestFit="1" customWidth="1"/>
    <col min="8205" max="8449" width="9.140625" style="91"/>
    <col min="8450" max="8450" width="24" style="91" customWidth="1"/>
    <col min="8451" max="8454" width="8.42578125" style="91" bestFit="1" customWidth="1"/>
    <col min="8455" max="8455" width="9.7109375" style="91" bestFit="1" customWidth="1"/>
    <col min="8456" max="8456" width="3.42578125" style="91" customWidth="1"/>
    <col min="8457" max="8458" width="8.42578125" style="91" bestFit="1" customWidth="1"/>
    <col min="8459" max="8459" width="3.42578125" style="91" customWidth="1"/>
    <col min="8460" max="8460" width="10" style="91" bestFit="1" customWidth="1"/>
    <col min="8461" max="8705" width="9.140625" style="91"/>
    <col min="8706" max="8706" width="24" style="91" customWidth="1"/>
    <col min="8707" max="8710" width="8.42578125" style="91" bestFit="1" customWidth="1"/>
    <col min="8711" max="8711" width="9.7109375" style="91" bestFit="1" customWidth="1"/>
    <col min="8712" max="8712" width="3.42578125" style="91" customWidth="1"/>
    <col min="8713" max="8714" width="8.42578125" style="91" bestFit="1" customWidth="1"/>
    <col min="8715" max="8715" width="3.42578125" style="91" customWidth="1"/>
    <col min="8716" max="8716" width="10" style="91" bestFit="1" customWidth="1"/>
    <col min="8717" max="8961" width="9.140625" style="91"/>
    <col min="8962" max="8962" width="24" style="91" customWidth="1"/>
    <col min="8963" max="8966" width="8.42578125" style="91" bestFit="1" customWidth="1"/>
    <col min="8967" max="8967" width="9.7109375" style="91" bestFit="1" customWidth="1"/>
    <col min="8968" max="8968" width="3.42578125" style="91" customWidth="1"/>
    <col min="8969" max="8970" width="8.42578125" style="91" bestFit="1" customWidth="1"/>
    <col min="8971" max="8971" width="3.42578125" style="91" customWidth="1"/>
    <col min="8972" max="8972" width="10" style="91" bestFit="1" customWidth="1"/>
    <col min="8973" max="9217" width="9.140625" style="91"/>
    <col min="9218" max="9218" width="24" style="91" customWidth="1"/>
    <col min="9219" max="9222" width="8.42578125" style="91" bestFit="1" customWidth="1"/>
    <col min="9223" max="9223" width="9.7109375" style="91" bestFit="1" customWidth="1"/>
    <col min="9224" max="9224" width="3.42578125" style="91" customWidth="1"/>
    <col min="9225" max="9226" width="8.42578125" style="91" bestFit="1" customWidth="1"/>
    <col min="9227" max="9227" width="3.42578125" style="91" customWidth="1"/>
    <col min="9228" max="9228" width="10" style="91" bestFit="1" customWidth="1"/>
    <col min="9229" max="9473" width="9.140625" style="91"/>
    <col min="9474" max="9474" width="24" style="91" customWidth="1"/>
    <col min="9475" max="9478" width="8.42578125" style="91" bestFit="1" customWidth="1"/>
    <col min="9479" max="9479" width="9.7109375" style="91" bestFit="1" customWidth="1"/>
    <col min="9480" max="9480" width="3.42578125" style="91" customWidth="1"/>
    <col min="9481" max="9482" width="8.42578125" style="91" bestFit="1" customWidth="1"/>
    <col min="9483" max="9483" width="3.42578125" style="91" customWidth="1"/>
    <col min="9484" max="9484" width="10" style="91" bestFit="1" customWidth="1"/>
    <col min="9485" max="9729" width="9.140625" style="91"/>
    <col min="9730" max="9730" width="24" style="91" customWidth="1"/>
    <col min="9731" max="9734" width="8.42578125" style="91" bestFit="1" customWidth="1"/>
    <col min="9735" max="9735" width="9.7109375" style="91" bestFit="1" customWidth="1"/>
    <col min="9736" max="9736" width="3.42578125" style="91" customWidth="1"/>
    <col min="9737" max="9738" width="8.42578125" style="91" bestFit="1" customWidth="1"/>
    <col min="9739" max="9739" width="3.42578125" style="91" customWidth="1"/>
    <col min="9740" max="9740" width="10" style="91" bestFit="1" customWidth="1"/>
    <col min="9741" max="9985" width="9.140625" style="91"/>
    <col min="9986" max="9986" width="24" style="91" customWidth="1"/>
    <col min="9987" max="9990" width="8.42578125" style="91" bestFit="1" customWidth="1"/>
    <col min="9991" max="9991" width="9.7109375" style="91" bestFit="1" customWidth="1"/>
    <col min="9992" max="9992" width="3.42578125" style="91" customWidth="1"/>
    <col min="9993" max="9994" width="8.42578125" style="91" bestFit="1" customWidth="1"/>
    <col min="9995" max="9995" width="3.42578125" style="91" customWidth="1"/>
    <col min="9996" max="9996" width="10" style="91" bestFit="1" customWidth="1"/>
    <col min="9997" max="10241" width="9.140625" style="91"/>
    <col min="10242" max="10242" width="24" style="91" customWidth="1"/>
    <col min="10243" max="10246" width="8.42578125" style="91" bestFit="1" customWidth="1"/>
    <col min="10247" max="10247" width="9.7109375" style="91" bestFit="1" customWidth="1"/>
    <col min="10248" max="10248" width="3.42578125" style="91" customWidth="1"/>
    <col min="10249" max="10250" width="8.42578125" style="91" bestFit="1" customWidth="1"/>
    <col min="10251" max="10251" width="3.42578125" style="91" customWidth="1"/>
    <col min="10252" max="10252" width="10" style="91" bestFit="1" customWidth="1"/>
    <col min="10253" max="10497" width="9.140625" style="91"/>
    <col min="10498" max="10498" width="24" style="91" customWidth="1"/>
    <col min="10499" max="10502" width="8.42578125" style="91" bestFit="1" customWidth="1"/>
    <col min="10503" max="10503" width="9.7109375" style="91" bestFit="1" customWidth="1"/>
    <col min="10504" max="10504" width="3.42578125" style="91" customWidth="1"/>
    <col min="10505" max="10506" width="8.42578125" style="91" bestFit="1" customWidth="1"/>
    <col min="10507" max="10507" width="3.42578125" style="91" customWidth="1"/>
    <col min="10508" max="10508" width="10" style="91" bestFit="1" customWidth="1"/>
    <col min="10509" max="10753" width="9.140625" style="91"/>
    <col min="10754" max="10754" width="24" style="91" customWidth="1"/>
    <col min="10755" max="10758" width="8.42578125" style="91" bestFit="1" customWidth="1"/>
    <col min="10759" max="10759" width="9.7109375" style="91" bestFit="1" customWidth="1"/>
    <col min="10760" max="10760" width="3.42578125" style="91" customWidth="1"/>
    <col min="10761" max="10762" width="8.42578125" style="91" bestFit="1" customWidth="1"/>
    <col min="10763" max="10763" width="3.42578125" style="91" customWidth="1"/>
    <col min="10764" max="10764" width="10" style="91" bestFit="1" customWidth="1"/>
    <col min="10765" max="11009" width="9.140625" style="91"/>
    <col min="11010" max="11010" width="24" style="91" customWidth="1"/>
    <col min="11011" max="11014" width="8.42578125" style="91" bestFit="1" customWidth="1"/>
    <col min="11015" max="11015" width="9.7109375" style="91" bestFit="1" customWidth="1"/>
    <col min="11016" max="11016" width="3.42578125" style="91" customWidth="1"/>
    <col min="11017" max="11018" width="8.42578125" style="91" bestFit="1" customWidth="1"/>
    <col min="11019" max="11019" width="3.42578125" style="91" customWidth="1"/>
    <col min="11020" max="11020" width="10" style="91" bestFit="1" customWidth="1"/>
    <col min="11021" max="11265" width="9.140625" style="91"/>
    <col min="11266" max="11266" width="24" style="91" customWidth="1"/>
    <col min="11267" max="11270" width="8.42578125" style="91" bestFit="1" customWidth="1"/>
    <col min="11271" max="11271" width="9.7109375" style="91" bestFit="1" customWidth="1"/>
    <col min="11272" max="11272" width="3.42578125" style="91" customWidth="1"/>
    <col min="11273" max="11274" width="8.42578125" style="91" bestFit="1" customWidth="1"/>
    <col min="11275" max="11275" width="3.42578125" style="91" customWidth="1"/>
    <col min="11276" max="11276" width="10" style="91" bestFit="1" customWidth="1"/>
    <col min="11277" max="11521" width="9.140625" style="91"/>
    <col min="11522" max="11522" width="24" style="91" customWidth="1"/>
    <col min="11523" max="11526" width="8.42578125" style="91" bestFit="1" customWidth="1"/>
    <col min="11527" max="11527" width="9.7109375" style="91" bestFit="1" customWidth="1"/>
    <col min="11528" max="11528" width="3.42578125" style="91" customWidth="1"/>
    <col min="11529" max="11530" width="8.42578125" style="91" bestFit="1" customWidth="1"/>
    <col min="11531" max="11531" width="3.42578125" style="91" customWidth="1"/>
    <col min="11532" max="11532" width="10" style="91" bestFit="1" customWidth="1"/>
    <col min="11533" max="11777" width="9.140625" style="91"/>
    <col min="11778" max="11778" width="24" style="91" customWidth="1"/>
    <col min="11779" max="11782" width="8.42578125" style="91" bestFit="1" customWidth="1"/>
    <col min="11783" max="11783" width="9.7109375" style="91" bestFit="1" customWidth="1"/>
    <col min="11784" max="11784" width="3.42578125" style="91" customWidth="1"/>
    <col min="11785" max="11786" width="8.42578125" style="91" bestFit="1" customWidth="1"/>
    <col min="11787" max="11787" width="3.42578125" style="91" customWidth="1"/>
    <col min="11788" max="11788" width="10" style="91" bestFit="1" customWidth="1"/>
    <col min="11789" max="12033" width="9.140625" style="91"/>
    <col min="12034" max="12034" width="24" style="91" customWidth="1"/>
    <col min="12035" max="12038" width="8.42578125" style="91" bestFit="1" customWidth="1"/>
    <col min="12039" max="12039" width="9.7109375" style="91" bestFit="1" customWidth="1"/>
    <col min="12040" max="12040" width="3.42578125" style="91" customWidth="1"/>
    <col min="12041" max="12042" width="8.42578125" style="91" bestFit="1" customWidth="1"/>
    <col min="12043" max="12043" width="3.42578125" style="91" customWidth="1"/>
    <col min="12044" max="12044" width="10" style="91" bestFit="1" customWidth="1"/>
    <col min="12045" max="12289" width="9.140625" style="91"/>
    <col min="12290" max="12290" width="24" style="91" customWidth="1"/>
    <col min="12291" max="12294" width="8.42578125" style="91" bestFit="1" customWidth="1"/>
    <col min="12295" max="12295" width="9.7109375" style="91" bestFit="1" customWidth="1"/>
    <col min="12296" max="12296" width="3.42578125" style="91" customWidth="1"/>
    <col min="12297" max="12298" width="8.42578125" style="91" bestFit="1" customWidth="1"/>
    <col min="12299" max="12299" width="3.42578125" style="91" customWidth="1"/>
    <col min="12300" max="12300" width="10" style="91" bestFit="1" customWidth="1"/>
    <col min="12301" max="12545" width="9.140625" style="91"/>
    <col min="12546" max="12546" width="24" style="91" customWidth="1"/>
    <col min="12547" max="12550" width="8.42578125" style="91" bestFit="1" customWidth="1"/>
    <col min="12551" max="12551" width="9.7109375" style="91" bestFit="1" customWidth="1"/>
    <col min="12552" max="12552" width="3.42578125" style="91" customWidth="1"/>
    <col min="12553" max="12554" width="8.42578125" style="91" bestFit="1" customWidth="1"/>
    <col min="12555" max="12555" width="3.42578125" style="91" customWidth="1"/>
    <col min="12556" max="12556" width="10" style="91" bestFit="1" customWidth="1"/>
    <col min="12557" max="12801" width="9.140625" style="91"/>
    <col min="12802" max="12802" width="24" style="91" customWidth="1"/>
    <col min="12803" max="12806" width="8.42578125" style="91" bestFit="1" customWidth="1"/>
    <col min="12807" max="12807" width="9.7109375" style="91" bestFit="1" customWidth="1"/>
    <col min="12808" max="12808" width="3.42578125" style="91" customWidth="1"/>
    <col min="12809" max="12810" width="8.42578125" style="91" bestFit="1" customWidth="1"/>
    <col min="12811" max="12811" width="3.42578125" style="91" customWidth="1"/>
    <col min="12812" max="12812" width="10" style="91" bestFit="1" customWidth="1"/>
    <col min="12813" max="13057" width="9.140625" style="91"/>
    <col min="13058" max="13058" width="24" style="91" customWidth="1"/>
    <col min="13059" max="13062" width="8.42578125" style="91" bestFit="1" customWidth="1"/>
    <col min="13063" max="13063" width="9.7109375" style="91" bestFit="1" customWidth="1"/>
    <col min="13064" max="13064" width="3.42578125" style="91" customWidth="1"/>
    <col min="13065" max="13066" width="8.42578125" style="91" bestFit="1" customWidth="1"/>
    <col min="13067" max="13067" width="3.42578125" style="91" customWidth="1"/>
    <col min="13068" max="13068" width="10" style="91" bestFit="1" customWidth="1"/>
    <col min="13069" max="13313" width="9.140625" style="91"/>
    <col min="13314" max="13314" width="24" style="91" customWidth="1"/>
    <col min="13315" max="13318" width="8.42578125" style="91" bestFit="1" customWidth="1"/>
    <col min="13319" max="13319" width="9.7109375" style="91" bestFit="1" customWidth="1"/>
    <col min="13320" max="13320" width="3.42578125" style="91" customWidth="1"/>
    <col min="13321" max="13322" width="8.42578125" style="91" bestFit="1" customWidth="1"/>
    <col min="13323" max="13323" width="3.42578125" style="91" customWidth="1"/>
    <col min="13324" max="13324" width="10" style="91" bestFit="1" customWidth="1"/>
    <col min="13325" max="13569" width="9.140625" style="91"/>
    <col min="13570" max="13570" width="24" style="91" customWidth="1"/>
    <col min="13571" max="13574" width="8.42578125" style="91" bestFit="1" customWidth="1"/>
    <col min="13575" max="13575" width="9.7109375" style="91" bestFit="1" customWidth="1"/>
    <col min="13576" max="13576" width="3.42578125" style="91" customWidth="1"/>
    <col min="13577" max="13578" width="8.42578125" style="91" bestFit="1" customWidth="1"/>
    <col min="13579" max="13579" width="3.42578125" style="91" customWidth="1"/>
    <col min="13580" max="13580" width="10" style="91" bestFit="1" customWidth="1"/>
    <col min="13581" max="13825" width="9.140625" style="91"/>
    <col min="13826" max="13826" width="24" style="91" customWidth="1"/>
    <col min="13827" max="13830" width="8.42578125" style="91" bestFit="1" customWidth="1"/>
    <col min="13831" max="13831" width="9.7109375" style="91" bestFit="1" customWidth="1"/>
    <col min="13832" max="13832" width="3.42578125" style="91" customWidth="1"/>
    <col min="13833" max="13834" width="8.42578125" style="91" bestFit="1" customWidth="1"/>
    <col min="13835" max="13835" width="3.42578125" style="91" customWidth="1"/>
    <col min="13836" max="13836" width="10" style="91" bestFit="1" customWidth="1"/>
    <col min="13837" max="14081" width="9.140625" style="91"/>
    <col min="14082" max="14082" width="24" style="91" customWidth="1"/>
    <col min="14083" max="14086" width="8.42578125" style="91" bestFit="1" customWidth="1"/>
    <col min="14087" max="14087" width="9.7109375" style="91" bestFit="1" customWidth="1"/>
    <col min="14088" max="14088" width="3.42578125" style="91" customWidth="1"/>
    <col min="14089" max="14090" width="8.42578125" style="91" bestFit="1" customWidth="1"/>
    <col min="14091" max="14091" width="3.42578125" style="91" customWidth="1"/>
    <col min="14092" max="14092" width="10" style="91" bestFit="1" customWidth="1"/>
    <col min="14093" max="14337" width="9.140625" style="91"/>
    <col min="14338" max="14338" width="24" style="91" customWidth="1"/>
    <col min="14339" max="14342" width="8.42578125" style="91" bestFit="1" customWidth="1"/>
    <col min="14343" max="14343" width="9.7109375" style="91" bestFit="1" customWidth="1"/>
    <col min="14344" max="14344" width="3.42578125" style="91" customWidth="1"/>
    <col min="14345" max="14346" width="8.42578125" style="91" bestFit="1" customWidth="1"/>
    <col min="14347" max="14347" width="3.42578125" style="91" customWidth="1"/>
    <col min="14348" max="14348" width="10" style="91" bestFit="1" customWidth="1"/>
    <col min="14349" max="14593" width="9.140625" style="91"/>
    <col min="14594" max="14594" width="24" style="91" customWidth="1"/>
    <col min="14595" max="14598" width="8.42578125" style="91" bestFit="1" customWidth="1"/>
    <col min="14599" max="14599" width="9.7109375" style="91" bestFit="1" customWidth="1"/>
    <col min="14600" max="14600" width="3.42578125" style="91" customWidth="1"/>
    <col min="14601" max="14602" width="8.42578125" style="91" bestFit="1" customWidth="1"/>
    <col min="14603" max="14603" width="3.42578125" style="91" customWidth="1"/>
    <col min="14604" max="14604" width="10" style="91" bestFit="1" customWidth="1"/>
    <col min="14605" max="14849" width="9.140625" style="91"/>
    <col min="14850" max="14850" width="24" style="91" customWidth="1"/>
    <col min="14851" max="14854" width="8.42578125" style="91" bestFit="1" customWidth="1"/>
    <col min="14855" max="14855" width="9.7109375" style="91" bestFit="1" customWidth="1"/>
    <col min="14856" max="14856" width="3.42578125" style="91" customWidth="1"/>
    <col min="14857" max="14858" width="8.42578125" style="91" bestFit="1" customWidth="1"/>
    <col min="14859" max="14859" width="3.42578125" style="91" customWidth="1"/>
    <col min="14860" max="14860" width="10" style="91" bestFit="1" customWidth="1"/>
    <col min="14861" max="15105" width="9.140625" style="91"/>
    <col min="15106" max="15106" width="24" style="91" customWidth="1"/>
    <col min="15107" max="15110" width="8.42578125" style="91" bestFit="1" customWidth="1"/>
    <col min="15111" max="15111" width="9.7109375" style="91" bestFit="1" customWidth="1"/>
    <col min="15112" max="15112" width="3.42578125" style="91" customWidth="1"/>
    <col min="15113" max="15114" width="8.42578125" style="91" bestFit="1" customWidth="1"/>
    <col min="15115" max="15115" width="3.42578125" style="91" customWidth="1"/>
    <col min="15116" max="15116" width="10" style="91" bestFit="1" customWidth="1"/>
    <col min="15117" max="15361" width="9.140625" style="91"/>
    <col min="15362" max="15362" width="24" style="91" customWidth="1"/>
    <col min="15363" max="15366" width="8.42578125" style="91" bestFit="1" customWidth="1"/>
    <col min="15367" max="15367" width="9.7109375" style="91" bestFit="1" customWidth="1"/>
    <col min="15368" max="15368" width="3.42578125" style="91" customWidth="1"/>
    <col min="15369" max="15370" width="8.42578125" style="91" bestFit="1" customWidth="1"/>
    <col min="15371" max="15371" width="3.42578125" style="91" customWidth="1"/>
    <col min="15372" max="15372" width="10" style="91" bestFit="1" customWidth="1"/>
    <col min="15373" max="15617" width="9.140625" style="91"/>
    <col min="15618" max="15618" width="24" style="91" customWidth="1"/>
    <col min="15619" max="15622" width="8.42578125" style="91" bestFit="1" customWidth="1"/>
    <col min="15623" max="15623" width="9.7109375" style="91" bestFit="1" customWidth="1"/>
    <col min="15624" max="15624" width="3.42578125" style="91" customWidth="1"/>
    <col min="15625" max="15626" width="8.42578125" style="91" bestFit="1" customWidth="1"/>
    <col min="15627" max="15627" width="3.42578125" style="91" customWidth="1"/>
    <col min="15628" max="15628" width="10" style="91" bestFit="1" customWidth="1"/>
    <col min="15629" max="15873" width="9.140625" style="91"/>
    <col min="15874" max="15874" width="24" style="91" customWidth="1"/>
    <col min="15875" max="15878" width="8.42578125" style="91" bestFit="1" customWidth="1"/>
    <col min="15879" max="15879" width="9.7109375" style="91" bestFit="1" customWidth="1"/>
    <col min="15880" max="15880" width="3.42578125" style="91" customWidth="1"/>
    <col min="15881" max="15882" width="8.42578125" style="91" bestFit="1" customWidth="1"/>
    <col min="15883" max="15883" width="3.42578125" style="91" customWidth="1"/>
    <col min="15884" max="15884" width="10" style="91" bestFit="1" customWidth="1"/>
    <col min="15885" max="16129" width="9.140625" style="91"/>
    <col min="16130" max="16130" width="24" style="91" customWidth="1"/>
    <col min="16131" max="16134" width="8.42578125" style="91" bestFit="1" customWidth="1"/>
    <col min="16135" max="16135" width="9.7109375" style="91" bestFit="1" customWidth="1"/>
    <col min="16136" max="16136" width="3.42578125" style="91" customWidth="1"/>
    <col min="16137" max="16138" width="8.42578125" style="91" bestFit="1" customWidth="1"/>
    <col min="16139" max="16139" width="3.42578125" style="91" customWidth="1"/>
    <col min="16140" max="16140" width="10" style="91" bestFit="1" customWidth="1"/>
    <col min="16141" max="16382" width="9.140625" style="91"/>
    <col min="16383" max="16384" width="9.140625" style="91" customWidth="1"/>
  </cols>
  <sheetData>
    <row r="1" spans="1:15" x14ac:dyDescent="0.2">
      <c r="A1" s="89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x14ac:dyDescent="0.2">
      <c r="A4" s="92" t="s">
        <v>85</v>
      </c>
      <c r="B4" s="127">
        <v>2016</v>
      </c>
      <c r="C4" s="127"/>
      <c r="D4" s="127"/>
      <c r="E4" s="127"/>
      <c r="F4" s="127"/>
      <c r="G4" s="93"/>
      <c r="H4" s="127">
        <v>2017</v>
      </c>
      <c r="I4" s="127"/>
      <c r="J4" s="127"/>
      <c r="K4" s="90"/>
      <c r="L4" s="127" t="s">
        <v>103</v>
      </c>
      <c r="M4" s="127"/>
      <c r="N4" s="127"/>
      <c r="O4" s="90"/>
    </row>
    <row r="5" spans="1:15" x14ac:dyDescent="0.2">
      <c r="A5" s="94"/>
      <c r="B5" s="95" t="s">
        <v>3</v>
      </c>
      <c r="C5" s="95" t="s">
        <v>4</v>
      </c>
      <c r="D5" s="95" t="s">
        <v>5</v>
      </c>
      <c r="E5" s="95" t="s">
        <v>6</v>
      </c>
      <c r="F5" s="95" t="s">
        <v>7</v>
      </c>
      <c r="G5" s="95"/>
      <c r="H5" s="96" t="s">
        <v>3</v>
      </c>
      <c r="I5" s="96" t="s">
        <v>4</v>
      </c>
      <c r="J5" s="96" t="s">
        <v>98</v>
      </c>
      <c r="K5" s="90"/>
      <c r="L5" s="96" t="s">
        <v>3</v>
      </c>
      <c r="M5" s="96" t="s">
        <v>4</v>
      </c>
      <c r="N5" s="96" t="s">
        <v>98</v>
      </c>
      <c r="O5" s="90"/>
    </row>
    <row r="6" spans="1:15" x14ac:dyDescent="0.2">
      <c r="A6" s="94"/>
      <c r="B6" s="95"/>
      <c r="C6" s="95"/>
      <c r="D6" s="95"/>
      <c r="E6" s="95"/>
      <c r="F6" s="95"/>
      <c r="G6" s="95"/>
      <c r="H6" s="96"/>
      <c r="I6" s="96"/>
      <c r="J6" s="96"/>
      <c r="K6" s="90"/>
      <c r="L6" s="90"/>
      <c r="M6" s="90"/>
      <c r="N6" s="90"/>
      <c r="O6" s="90"/>
    </row>
    <row r="7" spans="1:15" x14ac:dyDescent="0.2">
      <c r="A7" s="89" t="s">
        <v>86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0"/>
    </row>
    <row r="8" spans="1:15" x14ac:dyDescent="0.2">
      <c r="A8" s="97"/>
      <c r="B8" s="98"/>
      <c r="C8" s="98"/>
      <c r="D8" s="98"/>
      <c r="E8" s="98"/>
      <c r="F8" s="98"/>
      <c r="G8" s="98"/>
      <c r="H8" s="98"/>
      <c r="I8" s="98"/>
      <c r="J8" s="98"/>
      <c r="K8" s="90"/>
      <c r="L8" s="90"/>
      <c r="M8" s="90"/>
      <c r="N8" s="90"/>
      <c r="O8" s="90"/>
    </row>
    <row r="9" spans="1:15" x14ac:dyDescent="0.2">
      <c r="A9" s="92" t="s">
        <v>87</v>
      </c>
      <c r="B9" s="98">
        <v>94</v>
      </c>
      <c r="C9" s="98">
        <v>102</v>
      </c>
      <c r="D9" s="98">
        <v>97</v>
      </c>
      <c r="E9" s="98">
        <v>95</v>
      </c>
      <c r="F9" s="98">
        <f>SUM(B9:E9)</f>
        <v>388</v>
      </c>
      <c r="G9" s="98"/>
      <c r="H9" s="98">
        <v>88</v>
      </c>
      <c r="I9" s="98">
        <v>92</v>
      </c>
      <c r="J9" s="98">
        <f>SUM(H9:I9)</f>
        <v>180</v>
      </c>
      <c r="K9" s="90"/>
      <c r="L9" s="99">
        <v>-5.5E-2</v>
      </c>
      <c r="M9" s="99">
        <v>-8.5999999999999993E-2</v>
      </c>
      <c r="N9" s="99">
        <v>-7.0999999999999994E-2</v>
      </c>
      <c r="O9" s="90"/>
    </row>
    <row r="10" spans="1:15" x14ac:dyDescent="0.2">
      <c r="A10" s="92" t="s">
        <v>88</v>
      </c>
      <c r="B10" s="98">
        <v>347</v>
      </c>
      <c r="C10" s="98">
        <v>415</v>
      </c>
      <c r="D10" s="98">
        <v>362</v>
      </c>
      <c r="E10" s="98">
        <v>401</v>
      </c>
      <c r="F10" s="98">
        <f>SUM(B10:E10)</f>
        <v>1525</v>
      </c>
      <c r="G10" s="98"/>
      <c r="H10" s="98">
        <v>317</v>
      </c>
      <c r="I10" s="98">
        <v>342</v>
      </c>
      <c r="J10" s="98">
        <f t="shared" ref="J10:J19" si="0">SUM(H10:I10)</f>
        <v>659</v>
      </c>
      <c r="K10" s="90"/>
      <c r="L10" s="99">
        <v>-7.0000000000000007E-2</v>
      </c>
      <c r="M10" s="99">
        <v>-0.16300000000000001</v>
      </c>
      <c r="N10" s="99">
        <v>-0.121</v>
      </c>
      <c r="O10" s="90"/>
    </row>
    <row r="11" spans="1:15" x14ac:dyDescent="0.2">
      <c r="A11" s="92" t="s">
        <v>89</v>
      </c>
      <c r="B11" s="98">
        <v>99</v>
      </c>
      <c r="C11" s="98">
        <v>126</v>
      </c>
      <c r="D11" s="98">
        <v>108</v>
      </c>
      <c r="E11" s="98">
        <v>150</v>
      </c>
      <c r="F11" s="98">
        <f>SUM(B11:E11)</f>
        <v>483</v>
      </c>
      <c r="G11" s="98"/>
      <c r="H11" s="98">
        <v>93</v>
      </c>
      <c r="I11" s="98">
        <v>106</v>
      </c>
      <c r="J11" s="98">
        <f t="shared" si="0"/>
        <v>199</v>
      </c>
      <c r="K11" s="90"/>
      <c r="L11" s="99">
        <v>-3.6999999999999998E-2</v>
      </c>
      <c r="M11" s="99">
        <v>-0.13900000000000001</v>
      </c>
      <c r="N11" s="99">
        <v>-9.4E-2</v>
      </c>
      <c r="O11" s="90"/>
    </row>
    <row r="12" spans="1:15" x14ac:dyDescent="0.2">
      <c r="A12" s="92" t="s">
        <v>30</v>
      </c>
      <c r="B12" s="100">
        <v>2</v>
      </c>
      <c r="C12" s="100">
        <v>7</v>
      </c>
      <c r="D12" s="100">
        <v>6</v>
      </c>
      <c r="E12" s="100">
        <v>8</v>
      </c>
      <c r="F12" s="100">
        <f>SUM(B12:E12)</f>
        <v>23</v>
      </c>
      <c r="G12" s="98"/>
      <c r="H12" s="100">
        <v>4.2619926636438059</v>
      </c>
      <c r="I12" s="100">
        <v>6</v>
      </c>
      <c r="J12" s="100">
        <f t="shared" si="0"/>
        <v>10.261992663643806</v>
      </c>
      <c r="K12" s="90"/>
      <c r="L12" s="101" t="s">
        <v>90</v>
      </c>
      <c r="M12" s="101" t="s">
        <v>90</v>
      </c>
      <c r="N12" s="101" t="s">
        <v>90</v>
      </c>
      <c r="O12" s="90"/>
    </row>
    <row r="13" spans="1:15" x14ac:dyDescent="0.2">
      <c r="A13" s="102" t="s">
        <v>104</v>
      </c>
      <c r="B13" s="103">
        <f>SUM(B9:B12)</f>
        <v>542</v>
      </c>
      <c r="C13" s="103">
        <f>SUM(C9:C12)</f>
        <v>650</v>
      </c>
      <c r="D13" s="103">
        <f>SUM(D9:D12)</f>
        <v>573</v>
      </c>
      <c r="E13" s="103">
        <f>SUM(E9:E12)</f>
        <v>654</v>
      </c>
      <c r="F13" s="103">
        <f>SUM(F9:F12)</f>
        <v>2419</v>
      </c>
      <c r="G13" s="103"/>
      <c r="H13" s="103">
        <f>SUM(H9:H12)</f>
        <v>502.26199266364381</v>
      </c>
      <c r="I13" s="103">
        <f>SUM(I9:I12)</f>
        <v>546</v>
      </c>
      <c r="J13" s="103">
        <f t="shared" si="0"/>
        <v>1048.2619926636439</v>
      </c>
      <c r="K13" s="90"/>
      <c r="L13" s="104">
        <v>-5.7000000000000002E-2</v>
      </c>
      <c r="M13" s="104">
        <v>-0.14599999999999999</v>
      </c>
      <c r="N13" s="104">
        <v>-0.106</v>
      </c>
      <c r="O13" s="90"/>
    </row>
    <row r="14" spans="1:15" x14ac:dyDescent="0.2">
      <c r="A14" s="105"/>
      <c r="B14" s="98"/>
      <c r="C14" s="98"/>
      <c r="D14" s="98"/>
      <c r="E14" s="98"/>
      <c r="F14" s="98"/>
      <c r="G14" s="98"/>
      <c r="H14" s="98"/>
      <c r="I14" s="98"/>
      <c r="J14" s="98"/>
      <c r="K14" s="90"/>
      <c r="L14" s="90"/>
      <c r="M14" s="90"/>
      <c r="N14" s="90"/>
      <c r="O14" s="90"/>
    </row>
    <row r="15" spans="1:15" x14ac:dyDescent="0.2">
      <c r="A15" s="106"/>
      <c r="B15" s="98"/>
      <c r="C15" s="98"/>
      <c r="D15" s="98"/>
      <c r="E15" s="98"/>
      <c r="F15" s="98"/>
      <c r="G15" s="98"/>
      <c r="H15" s="98"/>
      <c r="I15" s="98"/>
      <c r="J15" s="98"/>
      <c r="K15" s="90"/>
      <c r="L15" s="90"/>
      <c r="M15" s="90"/>
      <c r="N15" s="90"/>
      <c r="O15" s="90"/>
    </row>
    <row r="16" spans="1:15" x14ac:dyDescent="0.2">
      <c r="A16" s="107" t="s">
        <v>91</v>
      </c>
      <c r="B16" s="98">
        <v>1542</v>
      </c>
      <c r="C16" s="98">
        <v>1654</v>
      </c>
      <c r="D16" s="98">
        <v>1597</v>
      </c>
      <c r="E16" s="98">
        <v>1627</v>
      </c>
      <c r="F16" s="98">
        <f>SUM(B16:E16)</f>
        <v>6420</v>
      </c>
      <c r="G16" s="98"/>
      <c r="H16" s="98">
        <v>1473</v>
      </c>
      <c r="I16" s="98">
        <v>1534</v>
      </c>
      <c r="J16" s="98">
        <f t="shared" si="0"/>
        <v>3007</v>
      </c>
      <c r="K16" s="90"/>
      <c r="L16" s="99">
        <v>-4.8000000000000001E-2</v>
      </c>
      <c r="M16" s="99">
        <v>-6.9000000000000006E-2</v>
      </c>
      <c r="N16" s="99">
        <v>-5.8999999999999997E-2</v>
      </c>
      <c r="O16" s="90"/>
    </row>
    <row r="17" spans="1:15" x14ac:dyDescent="0.2">
      <c r="A17" s="92" t="s">
        <v>92</v>
      </c>
      <c r="B17" s="98">
        <v>919</v>
      </c>
      <c r="C17" s="98">
        <v>982</v>
      </c>
      <c r="D17" s="98">
        <v>880</v>
      </c>
      <c r="E17" s="98">
        <v>955</v>
      </c>
      <c r="F17" s="98">
        <f>SUM(B17:E17)</f>
        <v>3736</v>
      </c>
      <c r="G17" s="98"/>
      <c r="H17" s="98">
        <v>851.64311125998279</v>
      </c>
      <c r="I17" s="98">
        <v>895</v>
      </c>
      <c r="J17" s="98">
        <f t="shared" si="0"/>
        <v>1746.6431112599828</v>
      </c>
      <c r="K17" s="90"/>
      <c r="L17" s="99">
        <v>-1.4999999999999999E-2</v>
      </c>
      <c r="M17" s="99">
        <v>-4.5999999999999999E-2</v>
      </c>
      <c r="N17" s="99">
        <v>-3.1E-2</v>
      </c>
      <c r="O17" s="90"/>
    </row>
    <row r="18" spans="1:15" x14ac:dyDescent="0.2">
      <c r="A18" s="107" t="s">
        <v>30</v>
      </c>
      <c r="B18" s="100">
        <v>154</v>
      </c>
      <c r="C18" s="100">
        <v>157</v>
      </c>
      <c r="D18" s="100">
        <v>152</v>
      </c>
      <c r="E18" s="100">
        <v>152</v>
      </c>
      <c r="F18" s="100">
        <f>SUM(B18:E18)</f>
        <v>615</v>
      </c>
      <c r="G18" s="98"/>
      <c r="H18" s="100">
        <v>129.35688874001721</v>
      </c>
      <c r="I18" s="100">
        <v>138</v>
      </c>
      <c r="J18" s="100">
        <f t="shared" si="0"/>
        <v>267.35688874001721</v>
      </c>
      <c r="K18" s="90"/>
      <c r="L18" s="99">
        <v>-0.16200000000000001</v>
      </c>
      <c r="M18" s="99">
        <v>-0.121</v>
      </c>
      <c r="N18" s="99">
        <v>-0.14099999999999999</v>
      </c>
      <c r="O18" s="90"/>
    </row>
    <row r="19" spans="1:15" x14ac:dyDescent="0.2">
      <c r="A19" s="102" t="s">
        <v>93</v>
      </c>
      <c r="B19" s="108">
        <f>SUM(B16:B18)</f>
        <v>2615</v>
      </c>
      <c r="C19" s="108">
        <f>SUM(C16:C18)</f>
        <v>2793</v>
      </c>
      <c r="D19" s="108">
        <f>SUM(D16:D18)</f>
        <v>2629</v>
      </c>
      <c r="E19" s="108">
        <f>SUM(E16:E18)</f>
        <v>2734</v>
      </c>
      <c r="F19" s="108">
        <f>SUM(F16:F18)</f>
        <v>10771</v>
      </c>
      <c r="G19" s="108"/>
      <c r="H19" s="108">
        <f>SUM(H16:H18)</f>
        <v>2454</v>
      </c>
      <c r="I19" s="108">
        <f>SUM(I16:I18)</f>
        <v>2567</v>
      </c>
      <c r="J19" s="108">
        <f t="shared" si="0"/>
        <v>5021</v>
      </c>
      <c r="K19" s="90"/>
      <c r="L19" s="104">
        <v>-4.2999999999999997E-2</v>
      </c>
      <c r="M19" s="104">
        <v>-6.4000000000000001E-2</v>
      </c>
      <c r="N19" s="104">
        <v>-5.3999999999999999E-2</v>
      </c>
      <c r="O19" s="90"/>
    </row>
    <row r="20" spans="1:15" ht="18" customHeight="1" x14ac:dyDescent="0.2">
      <c r="A20" s="109"/>
      <c r="B20" s="105"/>
      <c r="C20" s="105"/>
      <c r="D20" s="105"/>
      <c r="E20" s="105"/>
      <c r="F20" s="105"/>
      <c r="G20" s="105"/>
      <c r="H20" s="105"/>
      <c r="I20" s="105"/>
      <c r="J20" s="105"/>
      <c r="K20" s="90"/>
      <c r="L20" s="90"/>
      <c r="M20" s="90"/>
      <c r="N20" s="90"/>
      <c r="O20" s="90"/>
    </row>
    <row r="21" spans="1:15" ht="16.149999999999999" customHeight="1" x14ac:dyDescent="0.2">
      <c r="A21" s="89" t="s">
        <v>105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0"/>
    </row>
    <row r="22" spans="1:15" x14ac:dyDescent="0.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90"/>
      <c r="L22" s="90"/>
      <c r="M22" s="90"/>
      <c r="N22" s="90"/>
      <c r="O22" s="90"/>
    </row>
    <row r="23" spans="1:15" x14ac:dyDescent="0.2">
      <c r="A23" s="111" t="s">
        <v>106</v>
      </c>
      <c r="B23" s="99"/>
      <c r="C23" s="99"/>
      <c r="D23" s="99"/>
      <c r="E23" s="99"/>
      <c r="F23" s="99"/>
      <c r="G23" s="99"/>
      <c r="H23" s="99"/>
      <c r="I23" s="99"/>
      <c r="J23" s="99"/>
      <c r="K23" s="90"/>
      <c r="L23" s="90"/>
      <c r="M23" s="90"/>
      <c r="N23" s="90"/>
      <c r="O23" s="90"/>
    </row>
    <row r="24" spans="1:15" x14ac:dyDescent="0.2">
      <c r="A24" s="92" t="s">
        <v>94</v>
      </c>
      <c r="B24" s="112">
        <v>0.01</v>
      </c>
      <c r="C24" s="112">
        <v>-0.09</v>
      </c>
      <c r="D24" s="112">
        <v>0.16</v>
      </c>
      <c r="E24" s="112">
        <v>-0.08</v>
      </c>
      <c r="F24" s="112">
        <v>-0.01</v>
      </c>
      <c r="G24" s="112"/>
      <c r="H24" s="112">
        <v>0.15</v>
      </c>
      <c r="I24" s="112">
        <v>0.24</v>
      </c>
      <c r="J24" s="112">
        <v>0.19</v>
      </c>
      <c r="K24" s="90"/>
      <c r="L24" s="90"/>
      <c r="M24" s="90"/>
      <c r="N24" s="90"/>
      <c r="O24" s="90"/>
    </row>
    <row r="25" spans="1:15" x14ac:dyDescent="0.2">
      <c r="A25" s="92" t="s">
        <v>95</v>
      </c>
      <c r="B25" s="112">
        <v>-0.16</v>
      </c>
      <c r="C25" s="112">
        <v>0.02</v>
      </c>
      <c r="D25" s="112">
        <v>-0.12</v>
      </c>
      <c r="E25" s="112">
        <v>-0.19</v>
      </c>
      <c r="F25" s="112">
        <v>-0.12</v>
      </c>
      <c r="G25" s="112"/>
      <c r="H25" s="112">
        <v>0.01</v>
      </c>
      <c r="I25" s="112">
        <v>0.1</v>
      </c>
      <c r="J25" s="112">
        <v>0.06</v>
      </c>
      <c r="K25" s="90"/>
      <c r="L25" s="90"/>
      <c r="M25" s="90"/>
      <c r="N25" s="90"/>
      <c r="O25" s="90"/>
    </row>
    <row r="26" spans="1:15" x14ac:dyDescent="0.2">
      <c r="A26" s="92"/>
      <c r="B26" s="112"/>
      <c r="C26" s="112"/>
      <c r="D26" s="112"/>
      <c r="E26" s="112"/>
      <c r="F26" s="112"/>
      <c r="G26" s="112"/>
      <c r="H26" s="112"/>
      <c r="I26" s="112"/>
      <c r="J26" s="112"/>
      <c r="K26" s="90"/>
      <c r="L26" s="90"/>
      <c r="M26" s="90"/>
      <c r="N26" s="90"/>
      <c r="O26" s="90"/>
    </row>
    <row r="27" spans="1:15" x14ac:dyDescent="0.2">
      <c r="A27" s="111" t="s">
        <v>88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90"/>
      <c r="L27" s="90"/>
      <c r="M27" s="90"/>
      <c r="N27" s="90"/>
      <c r="O27" s="90"/>
    </row>
    <row r="28" spans="1:15" x14ac:dyDescent="0.2">
      <c r="A28" s="92" t="s">
        <v>94</v>
      </c>
      <c r="B28" s="112">
        <v>0.01</v>
      </c>
      <c r="C28" s="112">
        <v>0.06</v>
      </c>
      <c r="D28" s="112">
        <v>7.0000000000000007E-2</v>
      </c>
      <c r="E28" s="113">
        <v>0</v>
      </c>
      <c r="F28" s="112">
        <v>0.03</v>
      </c>
      <c r="G28" s="112"/>
      <c r="H28" s="113">
        <v>0</v>
      </c>
      <c r="I28" s="112">
        <v>-0.15</v>
      </c>
      <c r="J28" s="112">
        <v>-0.08</v>
      </c>
      <c r="K28" s="90"/>
      <c r="L28" s="90"/>
      <c r="M28" s="90"/>
      <c r="N28" s="90"/>
      <c r="O28" s="90"/>
    </row>
    <row r="29" spans="1:15" x14ac:dyDescent="0.2">
      <c r="A29" s="92" t="s">
        <v>95</v>
      </c>
      <c r="B29" s="112">
        <v>-0.14000000000000001</v>
      </c>
      <c r="C29" s="112">
        <v>-0.14000000000000001</v>
      </c>
      <c r="D29" s="112">
        <v>-0.24</v>
      </c>
      <c r="E29" s="112">
        <v>-0.13</v>
      </c>
      <c r="F29" s="112">
        <v>-0.16</v>
      </c>
      <c r="G29" s="112"/>
      <c r="H29" s="112">
        <v>-0.24</v>
      </c>
      <c r="I29" s="112">
        <v>-0.14000000000000001</v>
      </c>
      <c r="J29" s="112">
        <v>-0.19</v>
      </c>
      <c r="K29" s="90"/>
      <c r="L29" s="90"/>
      <c r="M29" s="90"/>
      <c r="N29" s="90"/>
      <c r="O29" s="90"/>
    </row>
    <row r="30" spans="1:15" x14ac:dyDescent="0.2">
      <c r="A30" s="92"/>
      <c r="B30" s="112"/>
      <c r="C30" s="112"/>
      <c r="D30" s="112"/>
      <c r="E30" s="112"/>
      <c r="F30" s="112"/>
      <c r="G30" s="112"/>
      <c r="H30" s="112"/>
      <c r="I30" s="112"/>
      <c r="J30" s="112"/>
      <c r="K30" s="90"/>
      <c r="L30" s="90"/>
      <c r="M30" s="90"/>
      <c r="N30" s="90"/>
      <c r="O30" s="90"/>
    </row>
    <row r="31" spans="1:15" x14ac:dyDescent="0.2">
      <c r="A31" s="111" t="s">
        <v>89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90"/>
      <c r="L31" s="90"/>
      <c r="M31" s="90"/>
      <c r="N31" s="90"/>
      <c r="O31" s="90"/>
    </row>
    <row r="32" spans="1:15" x14ac:dyDescent="0.2">
      <c r="A32" s="92" t="s">
        <v>94</v>
      </c>
      <c r="B32" s="112">
        <v>0.56000000000000005</v>
      </c>
      <c r="C32" s="112">
        <v>0.14000000000000001</v>
      </c>
      <c r="D32" s="112">
        <v>0.06</v>
      </c>
      <c r="E32" s="112">
        <v>0.03</v>
      </c>
      <c r="F32" s="112">
        <v>0.16</v>
      </c>
      <c r="G32" s="112"/>
      <c r="H32" s="112">
        <v>-0.15</v>
      </c>
      <c r="I32" s="112">
        <v>-0.09</v>
      </c>
      <c r="J32" s="112">
        <v>-0.12</v>
      </c>
      <c r="K32" s="90"/>
      <c r="L32" s="90"/>
      <c r="M32" s="90"/>
      <c r="N32" s="90"/>
      <c r="O32" s="90"/>
    </row>
    <row r="33" spans="1:15" x14ac:dyDescent="0.2">
      <c r="A33" s="92" t="s">
        <v>95</v>
      </c>
      <c r="B33" s="114">
        <v>-0.08</v>
      </c>
      <c r="C33" s="114">
        <v>-0.21</v>
      </c>
      <c r="D33" s="114">
        <v>-0.01</v>
      </c>
      <c r="E33" s="114">
        <v>-0.18</v>
      </c>
      <c r="F33" s="114">
        <v>-0.13</v>
      </c>
      <c r="G33" s="115"/>
      <c r="H33" s="114">
        <v>-0.25</v>
      </c>
      <c r="I33" s="114">
        <v>-0.34</v>
      </c>
      <c r="J33" s="114">
        <v>-0.3</v>
      </c>
      <c r="K33" s="90"/>
      <c r="L33" s="90"/>
      <c r="M33" s="90"/>
      <c r="N33" s="90"/>
      <c r="O33" s="90"/>
    </row>
    <row r="34" spans="1:15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90"/>
      <c r="L34" s="90"/>
      <c r="M34" s="90"/>
      <c r="N34" s="90"/>
      <c r="O34" s="90"/>
    </row>
    <row r="35" spans="1:15" x14ac:dyDescent="0.2">
      <c r="A35" s="107" t="s">
        <v>96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90"/>
      <c r="L35" s="90"/>
      <c r="M35" s="90"/>
      <c r="N35" s="90"/>
      <c r="O35" s="90"/>
    </row>
    <row r="36" spans="1:15" ht="33" customHeight="1" x14ac:dyDescent="0.2">
      <c r="A36" s="128" t="s">
        <v>107</v>
      </c>
      <c r="B36" s="128"/>
      <c r="C36" s="128"/>
      <c r="D36" s="128"/>
      <c r="E36" s="128"/>
      <c r="F36" s="128"/>
      <c r="G36" s="128"/>
      <c r="H36" s="128"/>
      <c r="I36" s="128"/>
      <c r="J36" s="118"/>
      <c r="K36" s="90"/>
      <c r="L36" s="90"/>
      <c r="M36" s="90"/>
      <c r="N36" s="90"/>
      <c r="O36" s="90"/>
    </row>
    <row r="37" spans="1:15" x14ac:dyDescent="0.2">
      <c r="A37" s="90" t="s">
        <v>97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</sheetData>
  <sheetProtection sheet="1" objects="1" scenarios="1"/>
  <mergeCells count="4">
    <mergeCell ref="B4:F4"/>
    <mergeCell ref="A36:I36"/>
    <mergeCell ref="H4:J4"/>
    <mergeCell ref="L4:N4"/>
  </mergeCells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P&amp;L GAAP</vt:lpstr>
      <vt:lpstr>Non-GAAP</vt:lpstr>
      <vt:lpstr>Revenue breakdown and Installs</vt:lpstr>
      <vt:lpstr>'Non-GAAP'!Print_Area</vt:lpstr>
      <vt:lpstr>'P&amp;L GAAP'!Print_Area</vt:lpstr>
      <vt:lpstr>'Revenue breakdown and Installs'!Print_Area</vt:lpstr>
      <vt:lpstr>'Non-GAAP'!Print_Titles</vt:lpstr>
      <vt:lpstr>'P&amp;L GAAP'!Print_Titles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Anile, Joann</dc:creator>
  <cp:lastModifiedBy>Xerox Corporation</cp:lastModifiedBy>
  <cp:lastPrinted>2017-07-31T17:14:02Z</cp:lastPrinted>
  <dcterms:created xsi:type="dcterms:W3CDTF">2017-01-17T15:32:51Z</dcterms:created>
  <dcterms:modified xsi:type="dcterms:W3CDTF">2017-07-31T22:20:20Z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7.2.1.2549.4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